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2FECE30E-F5C1-4B02-90C4-4BA24B07B19E}" xr6:coauthVersionLast="47" xr6:coauthVersionMax="47" xr10:uidLastSave="{00000000-0000-0000-0000-000000000000}"/>
  <bookViews>
    <workbookView xWindow="-108" yWindow="-108" windowWidth="23256" windowHeight="12576" xr2:uid="{33BB0C59-B1B9-47F9-B98A-5EA4BA760438}"/>
  </bookViews>
  <sheets>
    <sheet name="C-30 2023 Final" sheetId="9" r:id="rId1"/>
    <sheet name="C-30 2023 Draft" sheetId="2" r:id="rId2"/>
    <sheet name="TEC SS Allocable 2025B" sheetId="3" r:id="rId3"/>
    <sheet name="Usage Fees 2025B" sheetId="4" r:id="rId4"/>
    <sheet name="Rent and Lease 2025B" sheetId="5" r:id="rId5"/>
    <sheet name="Recieved Allocations 2025B" sheetId="6" r:id="rId6"/>
    <sheet name="Sent Received Labor 2025B" sheetId="7" r:id="rId7"/>
    <sheet name="Gas Sales-Purchases- AM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C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X">#REF!</definedName>
    <definedName name="\Y">#REF!</definedName>
    <definedName name="\Z">#REF!</definedName>
    <definedName name="_070">#REF!</definedName>
    <definedName name="_070new">#REF!</definedName>
    <definedName name="_097_ALLOC">#REF!</definedName>
    <definedName name="_12MEACT">'[1]Page 1'!#REF!</definedName>
    <definedName name="_12MEBUD">'[1]Page 1'!#REF!</definedName>
    <definedName name="_16A_2">'[2]PG 16 BACKUP'!#REF!</definedName>
    <definedName name="_1999GOAL7">#REF!</definedName>
    <definedName name="_2009_PROJECTED__Detail">[3]RB_BASEOP!#REF!</definedName>
    <definedName name="_2015_Salary">'[4]Use for 2016'!$C$33:$C$78</definedName>
    <definedName name="_4TH_QUARTER">"$AC$4:$AN$45"</definedName>
    <definedName name="_99_03GOAL">#REF!</definedName>
    <definedName name="_APR40">#REF!</definedName>
    <definedName name="_AUG40">#REF!</definedName>
    <definedName name="_BSA2">#REF!</definedName>
    <definedName name="_BSL2">#REF!</definedName>
    <definedName name="_CFL2">#REF!</definedName>
    <definedName name="_DEC40">#REF!</definedName>
    <definedName name="_FEB40">#REF!</definedName>
    <definedName name="_Fill" hidden="1">#REF!</definedName>
    <definedName name="_xlnm._FilterDatabase" localSheetId="2" hidden="1">'TEC SS Allocable 2025B'!$B$4:$O$4</definedName>
    <definedName name="_IST2">#REF!</definedName>
    <definedName name="_JAN40">#REF!</definedName>
    <definedName name="_JUL40">#REF!</definedName>
    <definedName name="_JUN40">#REF!</definedName>
    <definedName name="_Key1" hidden="1">#REF!</definedName>
    <definedName name="_KW95">[3]RB_BILLKW!#REF!</definedName>
    <definedName name="_KW97">[3]RB_BILLKW!#REF!</definedName>
    <definedName name="_MAR40">"MARWHLFPC"</definedName>
    <definedName name="_MAY40">#REF!</definedName>
    <definedName name="_MWH95">[3]RB_MWH!#REF!</definedName>
    <definedName name="_MWH97">[3]RB_MWH!#REF!</definedName>
    <definedName name="_NOV40">#REF!</definedName>
    <definedName name="_OCT40">#REF!</definedName>
    <definedName name="_Order1" hidden="1">255</definedName>
    <definedName name="_SEP40">#REF!</definedName>
    <definedName name="_Sort" localSheetId="2" hidden="1">#REF!</definedName>
    <definedName name="_Sort" hidden="1">#REF!</definedName>
    <definedName name="ACCT_VARIANCE">#REF!</definedName>
    <definedName name="ACCTG_BOTH">#REF!</definedName>
    <definedName name="ACT_AMOUNT">[5]Actuals!$P:$P</definedName>
    <definedName name="ACT_MONTH_NUMBER">[5]Actuals!$B:$B</definedName>
    <definedName name="ACT_PROJECT_DESCRIPTION">[6]Actuals!$R:$R</definedName>
    <definedName name="ACT_SUMMARY_PROJECT_DESCRIPTION">[5]Actuals!$R:$R</definedName>
    <definedName name="adds">#REF!</definedName>
    <definedName name="ALLOWALOC">#REF!</definedName>
    <definedName name="ALLOWBB4HPP">#REF!</definedName>
    <definedName name="AP_OTHER">#REF!</definedName>
    <definedName name="Apr">#REF!</definedName>
    <definedName name="APRJE">'[7]JE to book charges'!#REF!</definedName>
    <definedName name="APRJE2">'[7]JE to book charges'!#REF!</definedName>
    <definedName name="APRJE3">'[7]JE to book charges'!#REF!</definedName>
    <definedName name="APRRET">#REF!</definedName>
    <definedName name="APRWHLFPC">#REF!</definedName>
    <definedName name="APRWHLFTM">#REF!</definedName>
    <definedName name="APRWHLSTC">#REF!</definedName>
    <definedName name="APRWHLWAU">#REF!</definedName>
    <definedName name="ASSUMPTIONS">#REF!</definedName>
    <definedName name="Aug">#REF!</definedName>
    <definedName name="AUGFPC">#REF!</definedName>
    <definedName name="AUGJE">'[7]JE to book charges'!#REF!</definedName>
    <definedName name="AUGJE2">'[7]JE to book charges'!#REF!</definedName>
    <definedName name="AUGJE3">'[7]JE to book charges'!#REF!</definedName>
    <definedName name="AUGRET">#REF!</definedName>
    <definedName name="AUGWHLFPC">#REF!</definedName>
    <definedName name="AUGWHLFTM">#REF!</definedName>
    <definedName name="AUGWHLSTC">#REF!</definedName>
    <definedName name="AUGWHLWAU">#REF!</definedName>
    <definedName name="_xlnm.Auto_Close" localSheetId="1">[8]!AdaytumSheetClose</definedName>
    <definedName name="_xlnm.Auto_Close" localSheetId="0">[8]!AdaytumSheetClose</definedName>
    <definedName name="_xlnm.Auto_Close">[8]!AdaytumSheetClose</definedName>
    <definedName name="B_PLAN_1">'[9]Business Plan'!#REF!</definedName>
    <definedName name="B_PLAN_2">#REF!</definedName>
    <definedName name="B_PLAN_3">#REF!</definedName>
    <definedName name="B_PLAN_4">'[9]Business Plan'!#REF!</definedName>
    <definedName name="Base_TOD">[3]RB_BASEOP!#REF!</definedName>
    <definedName name="base02">#REF!</definedName>
    <definedName name="base04">'[10]Resource 04'!#REF!</definedName>
    <definedName name="BASE95">[3]RB_BASEOP!#REF!</definedName>
    <definedName name="BASE97">[3]RB_BASEOP!#REF!</definedName>
    <definedName name="BASEYEAR">[3]RB_BASEOP!#REF!</definedName>
    <definedName name="BENEFITS_EXP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_APR">[5]Budget!$O:$O</definedName>
    <definedName name="BUD_AUG">[11]Budget!$S:$S</definedName>
    <definedName name="BUD_FEB">[5]Budget!$M:$M</definedName>
    <definedName name="BUD_JAN">[5]Budget!$L:$L</definedName>
    <definedName name="BUD_JUL">[6]Budget!$R:$R</definedName>
    <definedName name="BUD_JUN">[6]Budget!$Q:$Q</definedName>
    <definedName name="BUD_MAR">[5]Budget!$N:$N</definedName>
    <definedName name="BUD_MAY">[5]Budget!$P:$P</definedName>
    <definedName name="BUD_PROJECT_DESCRIPTION">[6]Budget!$Y:$Y</definedName>
    <definedName name="BUD_SUMMARY_PROJECT_DESCRIPTION">[5]Budget!$Y:$Y</definedName>
    <definedName name="BUDGETYEAR">#REF!</definedName>
    <definedName name="capital">'[12]2001 budget 476 Corp'!#REF!</definedName>
    <definedName name="capital_479">'[12]2001 budget 476 Corp'!#REF!</definedName>
    <definedName name="CAPTRUEUP">#REF!</definedName>
    <definedName name="CASHFLS">'[9]CASH FLOWS BKUP'!#REF!</definedName>
    <definedName name="CF_Forecast">#REF!</definedName>
    <definedName name="CF_Plan2">#REF!</definedName>
    <definedName name="CM_BASE_REV">[13]BASE!#REF!</definedName>
    <definedName name="CMACT">'[1]Page 1'!#REF!</definedName>
    <definedName name="CMBUD">'[1]Page 1'!#REF!</definedName>
    <definedName name="Company">#REF!</definedName>
    <definedName name="CONOIL_TOD">[3]RB_CONOIL!#REF!</definedName>
    <definedName name="CONOIL95">[3]RB_CONOIL!#REF!</definedName>
    <definedName name="CONOIL97">[3]RB_CONOIL!#REF!</definedName>
    <definedName name="CONOILYEAR">[3]RB_CONOIL!#REF!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NTENTS">#REF!</definedName>
    <definedName name="cost_breakdown_per_space">#REF!</definedName>
    <definedName name="Cost_Center">'[4]Use for 2016'!$B$33:$B$78</definedName>
    <definedName name="Cost_Summary">#REF!</definedName>
    <definedName name="CUST_TOD">[3]RB_CUST!#REF!</definedName>
    <definedName name="CUST95">[3]RB_CUST!#REF!</definedName>
    <definedName name="CUST97">[3]RB_CUST!#REF!</definedName>
    <definedName name="CUSTYEAR">[3]RB_CUST!#REF!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YS_IN_YEAR">[14]DMLFLT!#REF!</definedName>
    <definedName name="Dec">#REF!</definedName>
    <definedName name="DECJE">'[7]JE to book charges'!#REF!</definedName>
    <definedName name="DECJE2">'[7]JE to book charges'!#REF!</definedName>
    <definedName name="DECJE3">'[7]JE to book charges'!#REF!</definedName>
    <definedName name="DECRET">#REF!</definedName>
    <definedName name="DECWHLFPC">#REF!</definedName>
    <definedName name="DECWHLFTM">#REF!</definedName>
    <definedName name="DECWHLSTC">#REF!</definedName>
    <definedName name="DECWHLWAU">#REF!</definedName>
    <definedName name="DIST">#REF!</definedName>
    <definedName name="DISTLIST">#REF!</definedName>
    <definedName name="DOWNLOAD">[15]download!$A$1:$E$8191</definedName>
    <definedName name="DOWNLOAD_1099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PMWorkbookOptions_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S_NEW_TOT">'[16]TECO INPUT'!$I$86</definedName>
    <definedName name="ES_TOT_OPEN">'[16]TECO INPUT'!$I$77</definedName>
    <definedName name="ESOP_GOAL">#REF!</definedName>
    <definedName name="ESOPWP">#REF!</definedName>
    <definedName name="EV__EVCOM_OPTIONS__" hidden="1">8</definedName>
    <definedName name="EV__EXPOPTIONS__" hidden="1">1</definedName>
    <definedName name="EV__LASTREFTIME__" hidden="1">"(GMT-05:00)9/19/2016 4:47:42 PM"</definedName>
    <definedName name="EV__MAXEXPCOLS__" hidden="1">100</definedName>
    <definedName name="EV__MAXEXPROWS__" hidden="1">1000</definedName>
    <definedName name="EV__MEMORYCVW__" hidden="1">0</definedName>
    <definedName name="EV__MEMORYCVW__11_OM_SEND_REC_REPORT1" hidden="1">"[TECOLABOR"</definedName>
    <definedName name="EV__MEMORYCVW__11_OM_SEND_REC_REPORT1_CATEGORY" hidden="1">"[WKG_BUDGET"</definedName>
    <definedName name="EV__MEMORYCVW__11_OM_SEND_REC_REPORT1_COST_CENTER" hidden="1">"[ALL_COST_CENTERS"</definedName>
    <definedName name="EV__MEMORYCVW__11_OM_SEND_REC_REPORT1_ENTITY" hidden="1">"[E_2002"</definedName>
    <definedName name="EV__MEMORYCVW__11_OM_SEND_REC_REPORT1_I_ENTITY" hidden="1">"[IE_NA"</definedName>
    <definedName name="EV__MEMORYCVW__11_OM_SEND_REC_REPORT1_IC_COST_CENTER" hidden="1">"[ICC_NA"</definedName>
    <definedName name="EV__MEMORYCVW__11_OM_SEND_REC_REPORT1_L_ACCOUNT" hidden="1">"[A_ALL_COST_TYPES"</definedName>
    <definedName name="EV__MEMORYCVW__11_OM_SEND_REC_REPORT1_L_DATASRC" hidden="1">"[INPUT"</definedName>
    <definedName name="EV__MEMORYCVW__11_OM_SEND_REC_REPORT1_MEASURES" hidden="1">"[PERIODIC"</definedName>
    <definedName name="EV__MEMORYCVW__11_OM_SEND_REC_REPORT1_PAYSCALE_GROUP" hidden="1">"[PG_NA"</definedName>
    <definedName name="EV__MEMORYCVW__11_OM_SEND_REC_REPORT1_RPTCURRENCY" hidden="1">"[LC"</definedName>
    <definedName name="EV__MEMORYCVW__11_OM_SEND_REC_REPORT1_TIME" hidden="1">"[2017.TOTAL"</definedName>
    <definedName name="EV__MEMORYCVW__2015_ASSESSMENTS_VS_2014_BUDGETS_FROM_TEC_SUPPORT_SERVICES.XLSX" hidden="1">"[PLANNING"</definedName>
    <definedName name="EV__MEMORYCVW__2015_ASSESSMENTS_VS_2014_BUDGETS_FROM_TEC_SUPPORT_SERVICES.XLSX_ACCOUNT" hidden="1">"[A_STAT"</definedName>
    <definedName name="EV__MEMORYCVW__2015_ASSESSMENTS_VS_2014_BUDGETS_FROM_TEC_SUPPORT_SERVICES.XLSX_CATEGORY" hidden="1">"[ACTUAL"</definedName>
    <definedName name="EV__MEMORYCVW__2015_ASSESSMENTS_VS_2014_BUDGETS_FROM_TEC_SUPPORT_SERVICES.XLSX_COST_CENTER" hidden="1">"[Corp_Communications"</definedName>
    <definedName name="EV__MEMORYCVW__2015_ASSESSMENTS_VS_2014_BUDGETS_FROM_TEC_SUPPORT_SERVICES.XLSX_ENTITY" hidden="1">"[E_2201"</definedName>
    <definedName name="EV__MEMORYCVW__2015_ASSESSMENTS_VS_2014_BUDGETS_FROM_TEC_SUPPORT_SERVICES.XLSX_MEASURES" hidden="1">"[YTD"</definedName>
    <definedName name="EV__MEMORYCVW__2015_ASSESSMENTS_VS_2014_BUDGETS_FROM_TEC_SUPPORT_SERVICES.XLSX_P_DATASOURCE" hidden="1">"[INPUT"</definedName>
    <definedName name="EV__MEMORYCVW__2015_ASSESSMENTS_VS_2014_BUDGETS_FROM_TEC_SUPPORT_SERVICES.XLSX_RPTCURRENCY" hidden="1">"[LC"</definedName>
    <definedName name="EV__MEMORYCVW__2015_ASSESSMENTS_VS_2014_BUDGETS_FROM_TEC_SUPPORT_SERVICES.XLSX_TIME" hidden="1">"[2014.TOTAL"</definedName>
    <definedName name="EV__MEMORYCVW__2015_ASSESSMENTS_VS_2014_BUDGETS_FROM_TEC_SUPPORT_SERVICES_3M_REDUCTIONS.XLSX" hidden="1">"[TECOLABOR"</definedName>
    <definedName name="EV__MEMORYCVW__2015_ASSESSMENTS_VS_2014_BUDGETS_FROM_TEC_SUPPORT_SERVICES_3M_REDUCTIONS.XLSX_ACCOUNT" hidden="1">"[A_STAT"</definedName>
    <definedName name="EV__MEMORYCVW__2015_ASSESSMENTS_VS_2014_BUDGETS_FROM_TEC_SUPPORT_SERVICES_3M_REDUCTIONS.XLSX_CATEGORY" hidden="1">"[WKG_BUDGET"</definedName>
    <definedName name="EV__MEMORYCVW__2015_ASSESSMENTS_VS_2014_BUDGETS_FROM_TEC_SUPPORT_SERVICES_3M_REDUCTIONS.XLSX_COST_CENTER" hidden="1">"[CC_130044"</definedName>
    <definedName name="EV__MEMORYCVW__2015_ASSESSMENTS_VS_2014_BUDGETS_FROM_TEC_SUPPORT_SERVICES_3M_REDUCTIONS.XLSX_ENTITY" hidden="1">"[E_2002"</definedName>
    <definedName name="EV__MEMORYCVW__2015_ASSESSMENTS_VS_2014_BUDGETS_FROM_TEC_SUPPORT_SERVICES_3M_REDUCTIONS.XLSX_I_ENTITY" hidden="1">"[IE_NA"</definedName>
    <definedName name="EV__MEMORYCVW__2015_ASSESSMENTS_VS_2014_BUDGETS_FROM_TEC_SUPPORT_SERVICES_3M_REDUCTIONS.XLSX_IC_COST_CENTER" hidden="1">"[ICC_NA"</definedName>
    <definedName name="EV__MEMORYCVW__2015_ASSESSMENTS_VS_2014_BUDGETS_FROM_TEC_SUPPORT_SERVICES_3M_REDUCTIONS.XLSX_L_ACCOUNT" hidden="1">"[A_ALL_STAT_ACCOUNTS"</definedName>
    <definedName name="EV__MEMORYCVW__2015_ASSESSMENTS_VS_2014_BUDGETS_FROM_TEC_SUPPORT_SERVICES_3M_REDUCTIONS.XLSX_L_DATASRC" hidden="1">"[INPUT"</definedName>
    <definedName name="EV__MEMORYCVW__2015_ASSESSMENTS_VS_2014_BUDGETS_FROM_TEC_SUPPORT_SERVICES_3M_REDUCTIONS.XLSX_MEASURES" hidden="1">"[PERIODIC"</definedName>
    <definedName name="EV__MEMORYCVW__2015_ASSESSMENTS_VS_2014_BUDGETS_FROM_TEC_SUPPORT_SERVICES_3M_REDUCTIONS.XLSX_P_DATASOURCE" hidden="1">"[INPUT"</definedName>
    <definedName name="EV__MEMORYCVW__2015_ASSESSMENTS_VS_2014_BUDGETS_FROM_TEC_SUPPORT_SERVICES_3M_REDUCTIONS.XLSX_PAYSCALE_GROUP" hidden="1">"[TOTAL_PAYSCALEGROUPS"</definedName>
    <definedName name="EV__MEMORYCVW__2015_ASSESSMENTS_VS_2014_BUDGETS_FROM_TEC_SUPPORT_SERVICES_3M_REDUCTIONS.XLSX_RPTCURRENCY" hidden="1">"[LC"</definedName>
    <definedName name="EV__MEMORYCVW__2015_ASSESSMENTS_VS_2014_BUDGETS_FROM_TEC_SUPPORT_SERVICES_3M_REDUCTIONS.XLSX_TIME" hidden="1">"[2015.TOTAL"</definedName>
    <definedName name="EV__MEMORYCVW__2015_ASSESSMENTS_VS_2014_BUDGETS_FROM_TSI_SERVICES_AND_TSI_CORP..XLSX" hidden="1">"[TECOLABOR"</definedName>
    <definedName name="EV__MEMORYCVW__2015_ASSESSMENTS_VS_2014_BUDGETS_FROM_TSI_SERVICES_AND_TSI_CORP..XLSX_ACCOUNT" hidden="1">"[A_STAT"</definedName>
    <definedName name="EV__MEMORYCVW__2015_ASSESSMENTS_VS_2014_BUDGETS_FROM_TSI_SERVICES_AND_TSI_CORP..XLSX_CATEGORY" hidden="1">"[ACTUAL"</definedName>
    <definedName name="EV__MEMORYCVW__2015_ASSESSMENTS_VS_2014_BUDGETS_FROM_TSI_SERVICES_AND_TSI_CORP..XLSX_COST_CENTER" hidden="1">"[CC_130047"</definedName>
    <definedName name="EV__MEMORYCVW__2015_ASSESSMENTS_VS_2014_BUDGETS_FROM_TSI_SERVICES_AND_TSI_CORP..XLSX_ENTITY" hidden="1">"[E_2002"</definedName>
    <definedName name="EV__MEMORYCVW__2015_ASSESSMENTS_VS_2014_BUDGETS_FROM_TSI_SERVICES_AND_TSI_CORP..XLSX_MEASURES" hidden="1">"[YTD"</definedName>
    <definedName name="EV__MEMORYCVW__2015_ASSESSMENTS_VS_2014_BUDGETS_FROM_TSI_SERVICES_AND_TSI_CORP..XLSX_P_DATASOURCE" hidden="1">"[INPUT"</definedName>
    <definedName name="EV__MEMORYCVW__2015_ASSESSMENTS_VS_2014_BUDGETS_FROM_TSI_SERVICES_AND_TSI_CORP..XLSX_RPTCURRENCY" hidden="1">"[LC"</definedName>
    <definedName name="EV__MEMORYCVW__2015_ASSESSMENTS_VS_2014_BUDGETS_FROM_TSI_SERVICES_AND_TSI_CORP..XLSX_TIME" hidden="1">"[2014.TOTAL"</definedName>
    <definedName name="EV__MEMORYCVW__2015_ASSESSMENTS_VS_2014_BUDGETS_FROM_TSI_SERVICES_AND_TSI_CORP.XLSX" hidden="1">"[TECOLABOR"</definedName>
    <definedName name="EV__MEMORYCVW__2015_ASSESSMENTS_VS_2014_BUDGETS_FROM_TSI_SERVICES_AND_TSI_CORP.XLSX_ACCOUNT" hidden="1">"[LIAB_AND_CAP"</definedName>
    <definedName name="EV__MEMORYCVW__2015_ASSESSMENTS_VS_2014_BUDGETS_FROM_TSI_SERVICES_AND_TSI_CORP.XLSX_P_DATASOURCE" hidden="1">"[INPUT"</definedName>
    <definedName name="EV__MEMORYCVW__2015_ASSESSMENTS_VS_2014_BUDGETS_FROM_TSI_SERVICES_AND_TSI_CORP_3M_REDUCTIONS.XLSX" hidden="1">"[PLANNING"</definedName>
    <definedName name="EV__MEMORYCVW__2015_ASSESSMENTS_VS_2014_BUDGETS_FROM_TSI_SERVICES_AND_TSI_CORP_3M_REDUCTIONS.XLSX_I_ENTITY" hidden="1">"[IE_NA"</definedName>
    <definedName name="EV__MEMORYCVW__2015_ASSESSMENTS_VS_2014_BUDGETS_FROM_TSI_SERVICES_AND_TSI_CORP_3M_REDUCTIONS.XLSX_IC_COST_CENTER" hidden="1">"[ICC_NA"</definedName>
    <definedName name="EV__MEMORYCVW__2015_ASSESSMENTS_VS_2014_BUDGETS_FROM_TSI_SERVICES_AND_TSI_CORP_3M_REDUCTIONS.XLSX_L_ACCOUNT" hidden="1">"[A_ALL_STAT_ACCOUNTS"</definedName>
    <definedName name="EV__MEMORYCVW__2015_ASSESSMENTS_VS_2014_BUDGETS_FROM_TSI_SERVICES_AND_TSI_CORP_3M_REDUCTIONS.XLSX_L_DATASRC" hidden="1">"[INPUT"</definedName>
    <definedName name="EV__MEMORYCVW__2015_ASSESSMENTS_VS_2014_BUDGETS_FROM_TSI_SERVICES_AND_TSI_CORP_3M_REDUCTIONS.XLSX_PAYSCALE_GROUP" hidden="1">"[TOTAL_PAYSCALEGROUPS"</definedName>
    <definedName name="EV__MEMORYCVW__2015_BUDGET_DIRECT_AND_ALLOCABLE_COSTS_TO_NMGC_OPERATIONS_OCT_3_2014.XLSX" hidden="1">"[PLANNING"</definedName>
    <definedName name="EV__MEMORYCVW__2015_BUDGET_DIRECT_AND_ALLOCABLE_COSTS_TO_NMGC_OPERATIONS_SEPT_30_2014.XLSX" hidden="1">"[PLANNING"</definedName>
    <definedName name="EV__MEMORYCVW__2015_BUDGET_DIRECT_COSTS_TO_NMGC_OPERATIONS.XLSX" hidden="1">"[PLANNING"</definedName>
    <definedName name="EV__MEMORYCVW__2015_BUDGET_DIRECT_COSTS_TO_NMGC_OPERATIONS.XLSX_ACCOUNT" hidden="1">"[Std_Reporting_TE01"</definedName>
    <definedName name="EV__MEMORYCVW__2015_BUDGET_DIRECT_COSTS_TO_NMGC_OPERATIONS.XLSX_CATEGORY" hidden="1">"[ACTUAL"</definedName>
    <definedName name="EV__MEMORYCVW__2015_BUDGET_DIRECT_COSTS_TO_NMGC_OPERATIONS.XLSX_COST_CENTER" hidden="1">"[CC_108100"</definedName>
    <definedName name="EV__MEMORYCVW__2015_BUDGET_DIRECT_COSTS_TO_NMGC_OPERATIONS.XLSX_ENTITY" hidden="1">"[E_2001"</definedName>
    <definedName name="EV__MEMORYCVW__2015_BUDGET_DIRECT_COSTS_TO_NMGC_OPERATIONS.XLSX_MEASURES" hidden="1">"[YTD"</definedName>
    <definedName name="EV__MEMORYCVW__2015_BUDGET_DIRECT_COSTS_TO_NMGC_OPERATIONS.XLSX_P_DATASOURCE" hidden="1">"[TOTAL"</definedName>
    <definedName name="EV__MEMORYCVW__2015_BUDGET_DIRECT_COSTS_TO_NMGC_OPERATIONS.XLSX_RPTCURRENCY" hidden="1">"[LC"</definedName>
    <definedName name="EV__MEMORYCVW__2015_BUDGET_DIRECT_COSTS_TO_NMGC_OPERATIONS.XLSX_TIME" hidden="1">"[2015.TOTAL"</definedName>
    <definedName name="EV__MEMORYCVW__2015_IT_COST_ALLOCATION_VS_2014_01122015.XLSX" hidden="1">"[PLANNING"</definedName>
    <definedName name="EV__MEMORYCVW__2015_IT_COST_ALLOCATION_VS_2014_01122015.XLSX_ACCOUNT" hidden="1">"[LIAB_AND_CAP"</definedName>
    <definedName name="EV__MEMORYCVW__2015_IT_COST_ALLOCATION_VS_2014_01122015.XLSX_CATEGORY" hidden="1">"[ACTUAL"</definedName>
    <definedName name="EV__MEMORYCVW__2015_IT_COST_ALLOCATION_VS_2014_01122015.XLSX_COST_CENTER" hidden="1">"[CC_130055"</definedName>
    <definedName name="EV__MEMORYCVW__2015_IT_COST_ALLOCATION_VS_2014_01122015.XLSX_ENTITY" hidden="1">"[E_2002"</definedName>
    <definedName name="EV__MEMORYCVW__2015_IT_COST_ALLOCATION_VS_2014_01122015.XLSX_MEASURES" hidden="1">"[YTD"</definedName>
    <definedName name="EV__MEMORYCVW__2015_IT_COST_ALLOCATION_VS_2014_01122015.XLSX_P_DATASOURCE" hidden="1">"[INPUT"</definedName>
    <definedName name="EV__MEMORYCVW__2015_IT_COST_ALLOCATION_VS_2014_01122015.XLSX_RPTCURRENCY" hidden="1">"[LC"</definedName>
    <definedName name="EV__MEMORYCVW__2015_IT_COST_ALLOCATION_VS_2014_01122015.XLSX_TIME" hidden="1">"[2015.TOTAL"</definedName>
    <definedName name="EV__MEMORYCVW__2015_PLAN_STATUS_BY_CC.XLSX" hidden="1">"[PLANNING"</definedName>
    <definedName name="EV__MEMORYCVW__2015_PLAN_STATUS_BY_CC.XLSX_I_ENTITY" hidden="1">"[IE_NA"</definedName>
    <definedName name="EV__MEMORYCVW__2015_PLAN_STATUS_BY_CC.XLSX_IC_COST_CENTER" hidden="1">"[ICC_NA"</definedName>
    <definedName name="EV__MEMORYCVW__2015_PLAN_STATUS_BY_CC.XLSX_L_ACCOUNT" hidden="1">"[A_ALL_COST_TYPES"</definedName>
    <definedName name="EV__MEMORYCVW__2015_PLAN_STATUS_BY_CC.XLSX_L_DATASRC" hidden="1">"[INPUT"</definedName>
    <definedName name="EV__MEMORYCVW__2015_PLAN_STATUS_BY_CC.XLSX_PAYSCALE_GROUP" hidden="1">"[UP_101_UNION_0010"</definedName>
    <definedName name="EV__MEMORYCVW__2015_REV_ASSESSMENTS_VS_2015_ORIG_BUDGETS_FROM_TSI_SERVICES_AND_TSI_CORP_3M_REDUCTIONS.XLSX" hidden="1">"[PLANNING"</definedName>
    <definedName name="EV__MEMORYCVW__2015_REVISED_ASSESSMENTS_VS_2015_ORIG_BUDGETS_FROM_TSI_SERVICES_AND_TSI_CORP_AFTER_3M_REDUCTIONS.XLSX" hidden="1">"[PLANNING"</definedName>
    <definedName name="EV__MEMORYCVW__2015_REVISED_ASSESSMENTS_VS_2015_ORIG_BUDGETS_FROM_TSI_SERVICES_AND_TSI_CORP_AFTER_3M_REDUCTIONS.XLSX_ACCOUNT" hidden="1">"[A_STAT"</definedName>
    <definedName name="EV__MEMORYCVW__2015_REVISED_ASSESSMENTS_VS_2015_ORIG_BUDGETS_FROM_TSI_SERVICES_AND_TSI_CORP_AFTER_3M_REDUCTIONS.XLSX_CATEGORY" hidden="1">"[ACTUAL"</definedName>
    <definedName name="EV__MEMORYCVW__2015_REVISED_ASSESSMENTS_VS_2015_ORIG_BUDGETS_FROM_TSI_SERVICES_AND_TSI_CORP_AFTER_3M_REDUCTIONS.XLSX_COST_CENTER" hidden="1">"[CC_130045"</definedName>
    <definedName name="EV__MEMORYCVW__2015_REVISED_ASSESSMENTS_VS_2015_ORIG_BUDGETS_FROM_TSI_SERVICES_AND_TSI_CORP_AFTER_3M_REDUCTIONS.XLSX_ENTITY" hidden="1">"[E_2002"</definedName>
    <definedName name="EV__MEMORYCVW__2015_REVISED_ASSESSMENTS_VS_2015_ORIG_BUDGETS_FROM_TSI_SERVICES_AND_TSI_CORP_AFTER_3M_REDUCTIONS.XLSX_MEASURES" hidden="1">"[PERIODIC"</definedName>
    <definedName name="EV__MEMORYCVW__2015_REVISED_ASSESSMENTS_VS_2015_ORIG_BUDGETS_FROM_TSI_SERVICES_AND_TSI_CORP_AFTER_3M_REDUCTIONS.XLSX_P_DATASOURCE" hidden="1">"[Allocable"</definedName>
    <definedName name="EV__MEMORYCVW__2015_REVISED_ASSESSMENTS_VS_2015_ORIG_BUDGETS_FROM_TSI_SERVICES_AND_TSI_CORP_AFTER_3M_REDUCTIONS.XLSX_RPTCURRENCY" hidden="1">"[LC"</definedName>
    <definedName name="EV__MEMORYCVW__2015_REVISED_ASSESSMENTS_VS_2015_ORIG_BUDGETS_FROM_TSI_SERVICES_AND_TSI_CORP_AFTER_3M_REDUCTIONS.XLSX_TIME" hidden="1">"[2015.TOTAL"</definedName>
    <definedName name="EV__MEMORYCVW__2015_REVISED_NMG_OM_BUDGET_FROM_TSI_ALLOCABLE_AND_TSI__TEC_DIRECT_JAN_13.XLSX" hidden="1">"[PLANNING"</definedName>
    <definedName name="EV__MEMORYCVW__2015_REVISED_NMG_OM_BUDGET_FROM_TSI_ALLOCABLE_AND_TSI__TEC_DIRECT_JAN_13.XLSX_ACCOUNT" hidden="1">"[A_STAT"</definedName>
    <definedName name="EV__MEMORYCVW__2015_REVISED_NMG_OM_BUDGET_FROM_TSI_ALLOCABLE_AND_TSI__TEC_DIRECT_JAN_13.XLSX_CATEGORY" hidden="1">"[FORECAST"</definedName>
    <definedName name="EV__MEMORYCVW__2015_REVISED_NMG_OM_BUDGET_FROM_TSI_ALLOCABLE_AND_TSI__TEC_DIRECT_JAN_13.XLSX_COST_CENTER" hidden="1">"[CC_130048"</definedName>
    <definedName name="EV__MEMORYCVW__2015_REVISED_NMG_OM_BUDGET_FROM_TSI_ALLOCABLE_AND_TSI__TEC_DIRECT_JAN_13.XLSX_ENTITY" hidden="1">"[E_2002"</definedName>
    <definedName name="EV__MEMORYCVW__2015_REVISED_NMG_OM_BUDGET_FROM_TSI_ALLOCABLE_AND_TSI__TEC_DIRECT_JAN_13.XLSX_MEASURES" hidden="1">"[PERIODIC"</definedName>
    <definedName name="EV__MEMORYCVW__2015_REVISED_NMG_OM_BUDGET_FROM_TSI_ALLOCABLE_AND_TSI__TEC_DIRECT_JAN_13.XLSX_P_DATASOURCE" hidden="1">"[Allocable"</definedName>
    <definedName name="EV__MEMORYCVW__2015_REVISED_NMG_OM_BUDGET_FROM_TSI_ALLOCABLE_AND_TSI__TEC_DIRECT_JAN_13.XLSX_RPTCURRENCY" hidden="1">"[LC"</definedName>
    <definedName name="EV__MEMORYCVW__2015_REVISED_NMG_OM_BUDGET_FROM_TSI_ALLOCABLE_AND_TSI__TEC_DIRECT_JAN_13.XLSX_TIME" hidden="1">"[2015.TOTAL"</definedName>
    <definedName name="EV__MEMORYCVW__2015_RVS_ASSESSMENTS_VS_2015_ORG_BUDGETS_FROM_TSI_SERVICES_AND_TSI_CORP_3M_REDUCTIONS.XLSX" hidden="1">"[PLANNING"</definedName>
    <definedName name="EV__MEMORYCVW__2015_RVS_ASSESSMENTS_VS_2015_ORG_BUDGETS_FROM_TSI_SERVICES_AND_TSI_CORP_3M_REDUCTIONS.XLSX_ACCOUNT" hidden="1">"[OM_OTH_EX"</definedName>
    <definedName name="EV__MEMORYCVW__2015_RVS_ASSESSMENTS_VS_2015_ORG_BUDGETS_FROM_TSI_SERVICES_AND_TSI_CORP_3M_REDUCTIONS.XLSX_CATEGORY" hidden="1">"[FORECAST"</definedName>
    <definedName name="EV__MEMORYCVW__2015_RVS_ASSESSMENTS_VS_2015_ORG_BUDGETS_FROM_TSI_SERVICES_AND_TSI_CORP_3M_REDUCTIONS.XLSX_COST_CENTER" hidden="1">"[CC_130098"</definedName>
    <definedName name="EV__MEMORYCVW__2015_RVS_ASSESSMENTS_VS_2015_ORG_BUDGETS_FROM_TSI_SERVICES_AND_TSI_CORP_3M_REDUCTIONS.XLSX_ENTITY" hidden="1">"[E_2002"</definedName>
    <definedName name="EV__MEMORYCVW__2015_RVS_ASSESSMENTS_VS_2015_ORG_BUDGETS_FROM_TSI_SERVICES_AND_TSI_CORP_3M_REDUCTIONS.XLSX_I_ENTITY" hidden="1">"[IE_NA"</definedName>
    <definedName name="EV__MEMORYCVW__2015_RVS_ASSESSMENTS_VS_2015_ORG_BUDGETS_FROM_TSI_SERVICES_AND_TSI_CORP_3M_REDUCTIONS.XLSX_IC_COST_CENTER" hidden="1">"[ICC_NA"</definedName>
    <definedName name="EV__MEMORYCVW__2015_RVS_ASSESSMENTS_VS_2015_ORG_BUDGETS_FROM_TSI_SERVICES_AND_TSI_CORP_3M_REDUCTIONS.XLSX_L_ACCOUNT" hidden="1">"[A_ALL_STAT_ACCOUNTS"</definedName>
    <definedName name="EV__MEMORYCVW__2015_RVS_ASSESSMENTS_VS_2015_ORG_BUDGETS_FROM_TSI_SERVICES_AND_TSI_CORP_3M_REDUCTIONS.XLSX_L_DATASRC" hidden="1">"[INPUT"</definedName>
    <definedName name="EV__MEMORYCVW__2015_RVS_ASSESSMENTS_VS_2015_ORG_BUDGETS_FROM_TSI_SERVICES_AND_TSI_CORP_3M_REDUCTIONS.XLSX_MEASURES" hidden="1">"[PERIODIC"</definedName>
    <definedName name="EV__MEMORYCVW__2015_RVS_ASSESSMENTS_VS_2015_ORG_BUDGETS_FROM_TSI_SERVICES_AND_TSI_CORP_3M_REDUCTIONS.XLSX_P_DATASOURCE" hidden="1">"[Allocable"</definedName>
    <definedName name="EV__MEMORYCVW__2015_RVS_ASSESSMENTS_VS_2015_ORG_BUDGETS_FROM_TSI_SERVICES_AND_TSI_CORP_3M_REDUCTIONS.XLSX_PAYSCALE_GROUP" hidden="1">"[TOTAL_PAYSCALEGROUPS"</definedName>
    <definedName name="EV__MEMORYCVW__2015_RVS_ASSESSMENTS_VS_2015_ORG_BUDGETS_FROM_TSI_SERVICES_AND_TSI_CORP_3M_REDUCTIONS.XLSX_RPTCURRENCY" hidden="1">"[LC"</definedName>
    <definedName name="EV__MEMORYCVW__2015_RVS_ASSESSMENTS_VS_2015_ORG_BUDGETS_FROM_TSI_SERVICES_AND_TSI_CORP_3M_REDUCTIONS.XLSX_TIME" hidden="1">"[2015.TOTAL"</definedName>
    <definedName name="EV__MEMORYCVW__2015_TSI_ALLOCABLE_BUDGET_TO_FORECAST.XLSX" hidden="1">"[PLANNING"</definedName>
    <definedName name="EV__MEMORYCVW__2015_TSI_ALLOCABLE_BUDGET_TO_FORECAST.XLSX_ACCOUNT" hidden="1">"[A_STAT"</definedName>
    <definedName name="EV__MEMORYCVW__2015_TSI_ALLOCABLE_BUDGET_TO_FORECAST.XLSX_CATEGORY" hidden="1">"[WKG_BUDGET"</definedName>
    <definedName name="EV__MEMORYCVW__2015_TSI_ALLOCABLE_BUDGET_TO_FORECAST.XLSX_COST_CENTER" hidden="1">"[CC_130058"</definedName>
    <definedName name="EV__MEMORYCVW__2015_TSI_ALLOCABLE_BUDGET_TO_FORECAST.XLSX_ENTITY" hidden="1">"[E_2002"</definedName>
    <definedName name="EV__MEMORYCVW__2015_TSI_ALLOCABLE_BUDGET_TO_FORECAST.XLSX_MEASURES" hidden="1">"[PERIODIC"</definedName>
    <definedName name="EV__MEMORYCVW__2015_TSI_ALLOCABLE_BUDGET_TO_FORECAST.XLSX_P_DATASOURCE" hidden="1">"[INPUT"</definedName>
    <definedName name="EV__MEMORYCVW__2015_TSI_ALLOCABLE_BUDGET_TO_FORECAST.XLSX_RPTCURRENCY" hidden="1">"[LC"</definedName>
    <definedName name="EV__MEMORYCVW__2015_TSI_ALLOCABLE_BUDGET_TO_FORECAST.XLSX_TIME" hidden="1">"[2015.TOTAL"</definedName>
    <definedName name="EV__MEMORYCVW__2015_TSI_PARENT_ALLOCATIONS.XLSM" hidden="1">"[PLANNING"</definedName>
    <definedName name="EV__MEMORYCVW__2015_TSI_PARENT_ALLOCATIONS.XLSM_ACCOUNT" hidden="1">"[A_STAT"</definedName>
    <definedName name="EV__MEMORYCVW__2015_TSI_PARENT_ALLOCATIONS.XLSM_CATEGORY" hidden="1">"[ACTUAL"</definedName>
    <definedName name="EV__MEMORYCVW__2015_TSI_PARENT_ALLOCATIONS.XLSM_COST_CENTER" hidden="1">"[CC_130045"</definedName>
    <definedName name="EV__MEMORYCVW__2015_TSI_PARENT_ALLOCATIONS.XLSM_ENTITY" hidden="1">"[E_2002"</definedName>
    <definedName name="EV__MEMORYCVW__2015_TSI_PARENT_ALLOCATIONS.XLSM_MEASURES" hidden="1">"[PERIODIC"</definedName>
    <definedName name="EV__MEMORYCVW__2015_TSI_PARENT_ALLOCATIONS.XLSM_P_DATASOURCE" hidden="1">"[Allocable"</definedName>
    <definedName name="EV__MEMORYCVW__2015_TSI_PARENT_ALLOCATIONS.XLSM_RPTCURRENCY" hidden="1">"[LC"</definedName>
    <definedName name="EV__MEMORYCVW__2015_TSI_PARENT_ALLOCATIONS.XLSM_TIME" hidden="1">"[2015.TOTAL"</definedName>
    <definedName name="EV__MEMORYCVW__2016___2026_10_YR_CAPITAL_PP_QUERY_12_06_2016.XLSX" hidden="1">"[PLANNING"</definedName>
    <definedName name="EV__MEMORYCVW__2016___2026_10_YR_CAPITAL_PP_QUERY_12_06_2016.XLSX_ACCOUNT" hidden="1">"[Std_Reporting_TE01"</definedName>
    <definedName name="EV__MEMORYCVW__2016___2026_10_YR_CAPITAL_PP_QUERY_12_06_2016.XLSX_CATEGORY" hidden="1">"[ACTUAL"</definedName>
    <definedName name="EV__MEMORYCVW__2016___2026_10_YR_CAPITAL_PP_QUERY_12_06_2016.XLSX_COST_CENTER" hidden="1">"[CC_100084"</definedName>
    <definedName name="EV__MEMORYCVW__2016___2026_10_YR_CAPITAL_PP_QUERY_12_06_2016.XLSX_ENTITY" hidden="1">"[E_2001"</definedName>
    <definedName name="EV__MEMORYCVW__2016___2026_10_YR_CAPITAL_PP_QUERY_12_06_2016.XLSX_MEASURES" hidden="1">"[PERIODIC"</definedName>
    <definedName name="EV__MEMORYCVW__2016___2026_10_YR_CAPITAL_PP_QUERY_12_06_2016.XLSX_P_DATASOURCE" hidden="1">"[Allocable"</definedName>
    <definedName name="EV__MEMORYCVW__2016___2026_10_YR_CAPITAL_PP_QUERY_12_06_2016.XLSX_RPTCURRENCY" hidden="1">"[LC"</definedName>
    <definedName name="EV__MEMORYCVW__2016___2026_10_YR_CAPITAL_PP_QUERY_12_06_2016.XLSX_TIME" hidden="1">"[2016.TOTAL"</definedName>
    <definedName name="EV__MEMORYCVW__2016_NMGC_DIRECT_NONLABOR_BUDGET.XLSX" hidden="1">"[PLANNING"</definedName>
    <definedName name="EV__MEMORYCVW__2016_NMGC_DIRECT_NONLABOR_BUDGET.XLSX_ACCOUNT" hidden="1">"[OM_OTH_EX"</definedName>
    <definedName name="EV__MEMORYCVW__2016_NMGC_DIRECT_NONLABOR_BUDGET.XLSX_CATEGORY" hidden="1">"[FORECAST"</definedName>
    <definedName name="EV__MEMORYCVW__2016_NMGC_DIRECT_NONLABOR_BUDGET.XLSX_COST_CENTER" hidden="1">"[CC_130080"</definedName>
    <definedName name="EV__MEMORYCVW__2016_NMGC_DIRECT_NONLABOR_BUDGET.XLSX_ENTITY" hidden="1">"[E_2002"</definedName>
    <definedName name="EV__MEMORYCVW__2016_NMGC_DIRECT_NONLABOR_BUDGET.XLSX_MEASURES" hidden="1">"[PERIODIC"</definedName>
    <definedName name="EV__MEMORYCVW__2016_NMGC_DIRECT_NONLABOR_BUDGET.XLSX_P_DATASOURCE" hidden="1">"[Allocable"</definedName>
    <definedName name="EV__MEMORYCVW__2016_NMGC_DIRECT_NONLABOR_BUDGET.XLSX_RPTCURRENCY" hidden="1">"[LC"</definedName>
    <definedName name="EV__MEMORYCVW__2016_NMGC_DIRECT_NONLABOR_BUDGET.XLSX_TIME" hidden="1">"[2015.TOTAL"</definedName>
    <definedName name="EV__MEMORYCVW__2016_STOCK_COMP_AND_BOD_FEES_ANALYSIS.XLSX" hidden="1">"[PLANNING"</definedName>
    <definedName name="EV__MEMORYCVW__2016_STOCK_COMP_AND_BOD_FEES_ANALYSIS.XLSX_ACCOUNT" hidden="1">"[OM_OTH_EX"</definedName>
    <definedName name="EV__MEMORYCVW__2016_STOCK_COMP_AND_BOD_FEES_ANALYSIS.XLSX_CATEGORY" hidden="1">"[ACTUAL"</definedName>
    <definedName name="EV__MEMORYCVW__2016_STOCK_COMP_AND_BOD_FEES_ANALYSIS.XLSX_COST_CENTER" hidden="1">"[CC_130062"</definedName>
    <definedName name="EV__MEMORYCVW__2016_STOCK_COMP_AND_BOD_FEES_ANALYSIS.XLSX_ENTITY" hidden="1">"[E_2002"</definedName>
    <definedName name="EV__MEMORYCVW__2016_STOCK_COMP_AND_BOD_FEES_ANALYSIS.XLSX_MEASURES" hidden="1">"[PERIODIC"</definedName>
    <definedName name="EV__MEMORYCVW__2016_STOCK_COMP_AND_BOD_FEES_ANALYSIS.XLSX_P_DATASOURCE" hidden="1">"[Allocable"</definedName>
    <definedName name="EV__MEMORYCVW__2016_STOCK_COMP_AND_BOD_FEES_ANALYSIS.XLSX_RPTCURRENCY" hidden="1">"[LC"</definedName>
    <definedName name="EV__MEMORYCVW__2016_STOCK_COMP_AND_BOD_FEES_ANALYSIS.XLSX_TIME" hidden="1">"[2016.TOTAL"</definedName>
    <definedName name="EV__MEMORYCVW__2016_TEC_CORP_SERVICES_PLAN_VS_2016_TARGET_OCT_9.XLSX" hidden="1">"[PLANNING"</definedName>
    <definedName name="EV__MEMORYCVW__2016_TEC_CORP_SERVICES_PLAN_VS_2016_TARGET_OCT_9.XLSX_ACCOUNT" hidden="1">"[CNT_OPS"</definedName>
    <definedName name="EV__MEMORYCVW__2016_TEC_CORP_SERVICES_PLAN_VS_2016_TARGET_OCT_9.XLSX_CATEGORY" hidden="1">"[ACTUAL"</definedName>
    <definedName name="EV__MEMORYCVW__2016_TEC_CORP_SERVICES_PLAN_VS_2016_TARGET_OCT_9.XLSX_COST_CENTER" hidden="1">"[CC_130098"</definedName>
    <definedName name="EV__MEMORYCVW__2016_TEC_CORP_SERVICES_PLAN_VS_2016_TARGET_OCT_9.XLSX_ENTITY" hidden="1">"[E_2002"</definedName>
    <definedName name="EV__MEMORYCVW__2016_TEC_CORP_SERVICES_PLAN_VS_2016_TARGET_OCT_9.XLSX_I_ENTITY" hidden="1">"[IE_NA"</definedName>
    <definedName name="EV__MEMORYCVW__2016_TEC_CORP_SERVICES_PLAN_VS_2016_TARGET_OCT_9.XLSX_IC_COST_CENTER" hidden="1">"[ICC_NA"</definedName>
    <definedName name="EV__MEMORYCVW__2016_TEC_CORP_SERVICES_PLAN_VS_2016_TARGET_OCT_9.XLSX_L_ACCOUNT" hidden="1">"[A_ALL_COST_TYPES"</definedName>
    <definedName name="EV__MEMORYCVW__2016_TEC_CORP_SERVICES_PLAN_VS_2016_TARGET_OCT_9.XLSX_L_DATASRC" hidden="1">"[INPUT"</definedName>
    <definedName name="EV__MEMORYCVW__2016_TEC_CORP_SERVICES_PLAN_VS_2016_TARGET_OCT_9.XLSX_MEASURES" hidden="1">"[PERIODIC"</definedName>
    <definedName name="EV__MEMORYCVW__2016_TEC_CORP_SERVICES_PLAN_VS_2016_TARGET_OCT_9.XLSX_P_DATASOURCE" hidden="1">"[TOTAL_REST"</definedName>
    <definedName name="EV__MEMORYCVW__2016_TEC_CORP_SERVICES_PLAN_VS_2016_TARGET_OCT_9.XLSX_PAYSCALE_GROUP" hidden="1">"[PG_NA"</definedName>
    <definedName name="EV__MEMORYCVW__2016_TEC_CORP_SERVICES_PLAN_VS_2016_TARGET_OCT_9.XLSX_RPTCURRENCY" hidden="1">"[LC"</definedName>
    <definedName name="EV__MEMORYCVW__2016_TEC_CORP_SERVICES_PLAN_VS_2016_TARGET_OCT_9.XLSX_TIME" hidden="1">"[2016.TOTAL"</definedName>
    <definedName name="EV__MEMORYCVW__2016_THOMPSON_REUTERS_SOFTWARE_MAINTENANCE.XLSX" hidden="1">"[PLANNING"</definedName>
    <definedName name="EV__MEMORYCVW__2016_THOMPSON_REUTERS_SOFTWARE_MAINTENANCE.XLSX_ACCOUNT" hidden="1">"[OM_OTH_EX"</definedName>
    <definedName name="EV__MEMORYCVW__2016_THOMPSON_REUTERS_SOFTWARE_MAINTENANCE.XLSX_CATEGORY" hidden="1">"[FORECAST"</definedName>
    <definedName name="EV__MEMORYCVW__2016_THOMPSON_REUTERS_SOFTWARE_MAINTENANCE.XLSX_COST_CENTER" hidden="1">"[CC_130098"</definedName>
    <definedName name="EV__MEMORYCVW__2016_THOMPSON_REUTERS_SOFTWARE_MAINTENANCE.XLSX_ENTITY" hidden="1">"[E_2002"</definedName>
    <definedName name="EV__MEMORYCVW__2016_THOMPSON_REUTERS_SOFTWARE_MAINTENANCE.XLSX_MEASURES" hidden="1">"[PERIODIC"</definedName>
    <definedName name="EV__MEMORYCVW__2016_THOMPSON_REUTERS_SOFTWARE_MAINTENANCE.XLSX_P_DATASOURCE" hidden="1">"[Allocable"</definedName>
    <definedName name="EV__MEMORYCVW__2016_THOMPSON_REUTERS_SOFTWARE_MAINTENANCE.XLSX_RPTCURRENCY" hidden="1">"[LC"</definedName>
    <definedName name="EV__MEMORYCVW__2016_THOMPSON_REUTERS_SOFTWARE_MAINTENANCE.XLSX_TIME" hidden="1">"[2016.TOTAL"</definedName>
    <definedName name="EV__MEMORYCVW__2016_VS_2015_TSI_HEADCOUNT.XLSX" hidden="1">"[TECOLABOR"</definedName>
    <definedName name="EV__MEMORYCVW__2016_VS_2015_TSI_HEADCOUNT.XLSX_ACCOUNT" hidden="1">"[OM_OTH_EX"</definedName>
    <definedName name="EV__MEMORYCVW__2016_VS_2015_TSI_HEADCOUNT.XLSX_CATEGORY" hidden="1">"[WKG_BUDGET"</definedName>
    <definedName name="EV__MEMORYCVW__2016_VS_2015_TSI_HEADCOUNT.XLSX_COST_CENTER" hidden="1">"[Corporate_TSI"</definedName>
    <definedName name="EV__MEMORYCVW__2016_VS_2015_TSI_HEADCOUNT.XLSX_ENTITY" hidden="1">"[E_2002"</definedName>
    <definedName name="EV__MEMORYCVW__2016_VS_2015_TSI_HEADCOUNT.XLSX_I_ENTITY" hidden="1">"[IE_NA"</definedName>
    <definedName name="EV__MEMORYCVW__2016_VS_2015_TSI_HEADCOUNT.XLSX_IC_COST_CENTER" hidden="1">"[ICC_NA"</definedName>
    <definedName name="EV__MEMORYCVW__2016_VS_2015_TSI_HEADCOUNT.XLSX_L_ACCOUNT" hidden="1">"[A_ALL_STAT_ACCOUNTS"</definedName>
    <definedName name="EV__MEMORYCVW__2016_VS_2015_TSI_HEADCOUNT.XLSX_L_DATASRC" hidden="1">"[INPUT"</definedName>
    <definedName name="EV__MEMORYCVW__2016_VS_2015_TSI_HEADCOUNT.XLSX_MEASURES" hidden="1">"[PERIODIC"</definedName>
    <definedName name="EV__MEMORYCVW__2016_VS_2015_TSI_HEADCOUNT.XLSX_P_DATASOURCE" hidden="1">"[Allocable"</definedName>
    <definedName name="EV__MEMORYCVW__2016_VS_2015_TSI_HEADCOUNT.XLSX_PAYSCALE_GROUP" hidden="1">"[TOTAL_PAYSCALEGROUPS"</definedName>
    <definedName name="EV__MEMORYCVW__2016_VS_2015_TSI_HEADCOUNT.XLSX_RPTCURRENCY" hidden="1">"[LC"</definedName>
    <definedName name="EV__MEMORYCVW__2016_VS_2015_TSI_HEADCOUNT.XLSX_TIME" hidden="1">"[2014.TOTAL"</definedName>
    <definedName name="EV__MEMORYCVW__2017_ADMINISTRATIVE_SERVICES_HEADCOUNT.XLSX" hidden="1">"[PLANNING"</definedName>
    <definedName name="EV__MEMORYCVW__2017_ADMINISTRATIVE_SERVICES_HEADCOUNT.XLSX_ACCOUNT" hidden="1">"[Std_Reporting_TE01"</definedName>
    <definedName name="EV__MEMORYCVW__2017_ADMINISTRATIVE_SERVICES_HEADCOUNT.XLSX_CATEGORY" hidden="1">"[ACTUAL"</definedName>
    <definedName name="EV__MEMORYCVW__2017_ADMINISTRATIVE_SERVICES_HEADCOUNT.XLSX_COST_CENTER" hidden="1">"[CC_130048"</definedName>
    <definedName name="EV__MEMORYCVW__2017_ADMINISTRATIVE_SERVICES_HEADCOUNT.XLSX_ENTITY" hidden="1">"[E_2002"</definedName>
    <definedName name="EV__MEMORYCVW__2017_ADMINISTRATIVE_SERVICES_HEADCOUNT.XLSX_MEASURES" hidden="1">"[PERIODIC"</definedName>
    <definedName name="EV__MEMORYCVW__2017_ADMINISTRATIVE_SERVICES_HEADCOUNT.XLSX_P_DATASOURCE" hidden="1">"[FINAL_CC"</definedName>
    <definedName name="EV__MEMORYCVW__2017_ADMINISTRATIVE_SERVICES_HEADCOUNT.XLSX_RPTCURRENCY" hidden="1">"[LC"</definedName>
    <definedName name="EV__MEMORYCVW__2017_ADMINISTRATIVE_SERVICES_HEADCOUNT.XLSX_TIME" hidden="1">"[2017.TOTAL"</definedName>
    <definedName name="EV__MEMORYCVW__2017_ALL_COMPANY_BENEFITS___PER_BPC_100516.XLSX" hidden="1">"[PLANNING"</definedName>
    <definedName name="EV__MEMORYCVW__2017_ALL_COMPANY_BENEFITS_061617.XLSX" hidden="1">"[PLANNING"</definedName>
    <definedName name="EV__MEMORYCVW__2017_ALL_COMPANY_BENEFITS_061617.XLSX_I_ENTITY" hidden="1">"[IE_NA"</definedName>
    <definedName name="EV__MEMORYCVW__2017_ALL_COMPANY_BENEFITS_061617.XLSX_IC_COST_CENTER" hidden="1">"[ICC_NA"</definedName>
    <definedName name="EV__MEMORYCVW__2017_ALL_COMPANY_BENEFITS_061617.XLSX_L_ACCOUNT" hidden="1">"[A_ALL_STAT_ACCOUNTS"</definedName>
    <definedName name="EV__MEMORYCVW__2017_ALL_COMPANY_BENEFITS_061617.XLSX_L_DATASRC" hidden="1">"[INPUT"</definedName>
    <definedName name="EV__MEMORYCVW__2017_ALL_COMPANY_BENEFITS_061617.XLSX_PAYSCALE_GROUP" hidden="1">"[TOTAL_PAYSCALEGROUPS"</definedName>
    <definedName name="EV__MEMORYCVW__2017_BUDGET_PLAZA_COSTS_WORKING_COPY.XLSX" hidden="1">"[PLANNING"</definedName>
    <definedName name="EV__MEMORYCVW__2017_BUDGET_PLAZA_COSTS_WORKING_COPY.XLSX_ACCOUNT" hidden="1">"[OM_OTH_EX"</definedName>
    <definedName name="EV__MEMORYCVW__2017_BUDGET_PLAZA_COSTS_WORKING_COPY.XLSX_CATEGORY" hidden="1">"[ACTUAL"</definedName>
    <definedName name="EV__MEMORYCVW__2017_BUDGET_PLAZA_COSTS_WORKING_COPY.XLSX_COST_CENTER" hidden="1">"[CC_233000"</definedName>
    <definedName name="EV__MEMORYCVW__2017_BUDGET_PLAZA_COSTS_WORKING_COPY.XLSX_ENTITY" hidden="1">"[E_2201"</definedName>
    <definedName name="EV__MEMORYCVW__2017_BUDGET_PLAZA_COSTS_WORKING_COPY.XLSX_MEASURES" hidden="1">"[PERIODIC"</definedName>
    <definedName name="EV__MEMORYCVW__2017_BUDGET_PLAZA_COSTS_WORKING_COPY.XLSX_P_DATASOURCE" hidden="1">"[FINAL_CC"</definedName>
    <definedName name="EV__MEMORYCVW__2017_BUDGET_PLAZA_COSTS_WORKING_COPY.XLSX_RPTCURRENCY" hidden="1">"[LC"</definedName>
    <definedName name="EV__MEMORYCVW__2017_BUDGET_PLAZA_COSTS_WORKING_COPY.XLSX_TIME" hidden="1">"[2017.TOTAL"</definedName>
    <definedName name="EV__MEMORYCVW__2017_DRAFT_TSI_CORP_SERVICES_PLAN_VS_2016_BUDGET.XLSX" hidden="1">"[TECOLABOR"</definedName>
    <definedName name="EV__MEMORYCVW__2017_DRAFT_TSI_CORP_SERVICES_PLAN_VS_2016_BUDGET.XLSX_CATEGORY" hidden="1">"[WKG_BUDGET"</definedName>
    <definedName name="EV__MEMORYCVW__2017_DRAFT_TSI_CORP_SERVICES_PLAN_VS_2016_BUDGET.XLSX_COST_CENTER" hidden="1">"[CC_233046"</definedName>
    <definedName name="EV__MEMORYCVW__2017_DRAFT_TSI_CORP_SERVICES_PLAN_VS_2016_BUDGET.XLSX_ENTITY" hidden="1">"[E_2201"</definedName>
    <definedName name="EV__MEMORYCVW__2017_DRAFT_TSI_CORP_SERVICES_PLAN_VS_2016_BUDGET.XLSX_I_ENTITY" hidden="1">"[IE_NA"</definedName>
    <definedName name="EV__MEMORYCVW__2017_DRAFT_TSI_CORP_SERVICES_PLAN_VS_2016_BUDGET.XLSX_IC_COST_CENTER" hidden="1">"[ICC_NA"</definedName>
    <definedName name="EV__MEMORYCVW__2017_DRAFT_TSI_CORP_SERVICES_PLAN_VS_2016_BUDGET.XLSX_L_ACCOUNT" hidden="1">"[A_ALL_STAT_ACCOUNTS"</definedName>
    <definedName name="EV__MEMORYCVW__2017_DRAFT_TSI_CORP_SERVICES_PLAN_VS_2016_BUDGET.XLSX_L_DATASRC" hidden="1">"[INPUT"</definedName>
    <definedName name="EV__MEMORYCVW__2017_DRAFT_TSI_CORP_SERVICES_PLAN_VS_2016_BUDGET.XLSX_MEASURES" hidden="1">"[PERIODIC"</definedName>
    <definedName name="EV__MEMORYCVW__2017_DRAFT_TSI_CORP_SERVICES_PLAN_VS_2016_BUDGET.XLSX_PAYSCALE_GROUP" hidden="1">"[UP_110_UNION_0010"</definedName>
    <definedName name="EV__MEMORYCVW__2017_DRAFT_TSI_CORP_SERVICES_PLAN_VS_2016_BUDGET.XLSX_RPTCURRENCY" hidden="1">"[LC"</definedName>
    <definedName name="EV__MEMORYCVW__2017_DRAFT_TSI_CORP_SERVICES_PLAN_VS_2016_BUDGET.XLSX_TIME" hidden="1">"[2017.TOTAL"</definedName>
    <definedName name="EV__MEMORYCVW__2017_PSP_SCORECARD_TSI_COST_GOAL.XLSX" hidden="1">"[PLANNING"</definedName>
    <definedName name="EV__MEMORYCVW__2017_PSP_SCORECARD_TSI_COST_GOAL.XLSX_ACCOUNT" hidden="1">"[Std_Reporting_TE01"</definedName>
    <definedName name="EV__MEMORYCVW__2017_PSP_SCORECARD_TSI_COST_GOAL.XLSX_CATEGORY" hidden="1">"[FORECAST"</definedName>
    <definedName name="EV__MEMORYCVW__2017_PSP_SCORECARD_TSI_COST_GOAL.XLSX_COST_CENTER" hidden="1">"[Corporate_TSI"</definedName>
    <definedName name="EV__MEMORYCVW__2017_PSP_SCORECARD_TSI_COST_GOAL.XLSX_ENTITY" hidden="1">"[E_2002"</definedName>
    <definedName name="EV__MEMORYCVW__2017_PSP_SCORECARD_TSI_COST_GOAL.XLSX_MEASURES" hidden="1">"[PERIODIC"</definedName>
    <definedName name="EV__MEMORYCVW__2017_PSP_SCORECARD_TSI_COST_GOAL.XLSX_P_DATASOURCE" hidden="1">"[Allocable"</definedName>
    <definedName name="EV__MEMORYCVW__2017_PSP_SCORECARD_TSI_COST_GOAL.XLSX_RPTCURRENCY" hidden="1">"[LC"</definedName>
    <definedName name="EV__MEMORYCVW__2017_PSP_SCORECARD_TSI_COST_GOAL.XLSX_TIME" hidden="1">"[2018.TOTAL"</definedName>
    <definedName name="EV__MEMORYCVW__2017_TEC_TOTAL_LABOR_BUDGET_FRINGE_CREDIT_JULY_8_2016.XLSX" hidden="1">"[TECOLABOR"</definedName>
    <definedName name="EV__MEMORYCVW__2017_TEC_TOTAL_LABOR_BUDGET_FRINGE_CREDIT_JULY_8_2016.XLSX_ACCOUNT" hidden="1">"[OM_OTH_EX"</definedName>
    <definedName name="EV__MEMORYCVW__2017_TEC_TOTAL_LABOR_BUDGET_FRINGE_CREDIT_JULY_8_2016.XLSX_CATEGORY" hidden="1">"[WKG_BUDGET"</definedName>
    <definedName name="EV__MEMORYCVW__2017_TEC_TOTAL_LABOR_BUDGET_FRINGE_CREDIT_JULY_8_2016.XLSX_COST_CENTER" hidden="1">"[Corporate_TSI"</definedName>
    <definedName name="EV__MEMORYCVW__2017_TEC_TOTAL_LABOR_BUDGET_FRINGE_CREDIT_JULY_8_2016.XLSX_ENTITY" hidden="1">"[E_2002"</definedName>
    <definedName name="EV__MEMORYCVW__2017_TEC_TOTAL_LABOR_BUDGET_FRINGE_CREDIT_JULY_8_2016.XLSX_I_ENTITY" hidden="1">"[IE_NA"</definedName>
    <definedName name="EV__MEMORYCVW__2017_TEC_TOTAL_LABOR_BUDGET_FRINGE_CREDIT_JULY_8_2016.XLSX_IC_COST_CENTER" hidden="1">"[ICC_NA"</definedName>
    <definedName name="EV__MEMORYCVW__2017_TEC_TOTAL_LABOR_BUDGET_FRINGE_CREDIT_JULY_8_2016.XLSX_L_ACCOUNT" hidden="1">"[A_ALL_STAT_ACCOUNTS"</definedName>
    <definedName name="EV__MEMORYCVW__2017_TEC_TOTAL_LABOR_BUDGET_FRINGE_CREDIT_JULY_8_2016.XLSX_L_DATASRC" hidden="1">"[INPUT"</definedName>
    <definedName name="EV__MEMORYCVW__2017_TEC_TOTAL_LABOR_BUDGET_FRINGE_CREDIT_JULY_8_2016.XLSX_MEASURES" hidden="1">"[PERIODIC"</definedName>
    <definedName name="EV__MEMORYCVW__2017_TEC_TOTAL_LABOR_BUDGET_FRINGE_CREDIT_JULY_8_2016.XLSX_P_DATASOURCE" hidden="1">"[Allocable"</definedName>
    <definedName name="EV__MEMORYCVW__2017_TEC_TOTAL_LABOR_BUDGET_FRINGE_CREDIT_JULY_8_2016.XLSX_PAYSCALE_GROUP" hidden="1">"[TOTAL_PAYSCALEGROUPS"</definedName>
    <definedName name="EV__MEMORYCVW__2017_TEC_TOTAL_LABOR_BUDGET_FRINGE_CREDIT_JULY_8_2016.XLSX_RPTCURRENCY" hidden="1">"[LC"</definedName>
    <definedName name="EV__MEMORYCVW__2017_TEC_TOTAL_LABOR_BUDGET_FRINGE_CREDIT_JULY_8_2016.XLSX_TIME" hidden="1">"[2016.TOTAL"</definedName>
    <definedName name="EV__MEMORYCVW__2017_TSI_TOTAL_LABOR_FRINGE_CREDIT_JULY_8_2016.XLSX" hidden="1">"[PLANNING"</definedName>
    <definedName name="EV__MEMORYCVW__2017_TSI_TOTAL_LABOR_FRINGE_CREDIT_JULY_8_2016.XLSX_ACCOUNT" hidden="1">"[OM_OTH_EX"</definedName>
    <definedName name="EV__MEMORYCVW__2017_TSI_TOTAL_LABOR_FRINGE_CREDIT_JULY_8_2016.XLSX_CATEGORY" hidden="1">"[FORECAST"</definedName>
    <definedName name="EV__MEMORYCVW__2017_TSI_TOTAL_LABOR_FRINGE_CREDIT_JULY_8_2016.XLSX_COST_CENTER" hidden="1">"[CC_130080"</definedName>
    <definedName name="EV__MEMORYCVW__2017_TSI_TOTAL_LABOR_FRINGE_CREDIT_JULY_8_2016.XLSX_ENTITY" hidden="1">"[E_2002"</definedName>
    <definedName name="EV__MEMORYCVW__2017_TSI_TOTAL_LABOR_FRINGE_CREDIT_JULY_8_2016.XLSX_MEASURES" hidden="1">"[PERIODIC"</definedName>
    <definedName name="EV__MEMORYCVW__2017_TSI_TOTAL_LABOR_FRINGE_CREDIT_JULY_8_2016.XLSX_P_DATASOURCE" hidden="1">"[Allocable"</definedName>
    <definedName name="EV__MEMORYCVW__2017_TSI_TOTAL_LABOR_FRINGE_CREDIT_JULY_8_2016.XLSX_RPTCURRENCY" hidden="1">"[LC"</definedName>
    <definedName name="EV__MEMORYCVW__2017_TSI_TOTAL_LABOR_FRINGE_CREDIT_JULY_8_2016.XLSX_TIME" hidden="1">"[2017.TOTAL"</definedName>
    <definedName name="EV__MEMORYCVW__2018_ALL_COMPANY_BENEFITS_061617.XLSX" hidden="1">"[PLANNING"</definedName>
    <definedName name="EV__MEMORYCVW__2018_ALL_COMPANY_BENEFITS_071817.XLSX" hidden="1">"[PLANNING"</definedName>
    <definedName name="EV__MEMORYCVW__2018_ALL_COMPANY_BENEFITS_071817.XLSX_ACCOUNT" hidden="1">"[OM_OTH_EX"</definedName>
    <definedName name="EV__MEMORYCVW__2018_ALL_COMPANY_BENEFITS_071817.XLSX_CATEGORY" hidden="1">"[WKG_BUDGET"</definedName>
    <definedName name="EV__MEMORYCVW__2018_ALL_COMPANY_BENEFITS_071817.XLSX_COST_CENTER" hidden="1">"[Corporate_Services"</definedName>
    <definedName name="EV__MEMORYCVW__2018_ALL_COMPANY_BENEFITS_071817.XLSX_ENTITY" hidden="1">"[E_2201"</definedName>
    <definedName name="EV__MEMORYCVW__2018_ALL_COMPANY_BENEFITS_071817.XLSX_MEASURES" hidden="1">"[PERIODIC"</definedName>
    <definedName name="EV__MEMORYCVW__2018_ALL_COMPANY_BENEFITS_071817.XLSX_P_DATASOURCE" hidden="1">"[FINAL_CC"</definedName>
    <definedName name="EV__MEMORYCVW__2018_ALL_COMPANY_BENEFITS_071817.XLSX_RPTCURRENCY" hidden="1">"[LC"</definedName>
    <definedName name="EV__MEMORYCVW__2018_ALL_COMPANY_BENEFITS_071817.XLSX_TIME" hidden="1">"[2018.TOTAL"</definedName>
    <definedName name="EV__MEMORYCVW__2018_ALL_COMPANY_BENEFITS_073117.XLSX" hidden="1">"[TECOLABOR"</definedName>
    <definedName name="EV__MEMORYCVW__2018_ALL_COMPANY_BENEFITS_073117.XLSX_CATEGORY" hidden="1">"[WKG_BUDGET"</definedName>
    <definedName name="EV__MEMORYCVW__2018_ALL_COMPANY_BENEFITS_073117.XLSX_COST_CENTER" hidden="1">"[ALL_COST_CENTERS"</definedName>
    <definedName name="EV__MEMORYCVW__2018_ALL_COMPANY_BENEFITS_073117.XLSX_ENTITY" hidden="1">"[E_2201"</definedName>
    <definedName name="EV__MEMORYCVW__2018_ALL_COMPANY_BENEFITS_073117.XLSX_I_ENTITY" hidden="1">"[IE_NA"</definedName>
    <definedName name="EV__MEMORYCVW__2018_ALL_COMPANY_BENEFITS_073117.XLSX_IC_COST_CENTER" hidden="1">"[ICC_NA"</definedName>
    <definedName name="EV__MEMORYCVW__2018_ALL_COMPANY_BENEFITS_073117.XLSX_L_ACCOUNT" hidden="1">"[A_ALL_STAT_ACCOUNTS"</definedName>
    <definedName name="EV__MEMORYCVW__2018_ALL_COMPANY_BENEFITS_073117.XLSX_L_DATASRC" hidden="1">"[INPUT"</definedName>
    <definedName name="EV__MEMORYCVW__2018_ALL_COMPANY_BENEFITS_073117.XLSX_MEASURES" hidden="1">"[PERIODIC"</definedName>
    <definedName name="EV__MEMORYCVW__2018_ALL_COMPANY_BENEFITS_073117.XLSX_PAYSCALE_GROUP" hidden="1">"[PG_NA"</definedName>
    <definedName name="EV__MEMORYCVW__2018_ALL_COMPANY_BENEFITS_073117.XLSX_RPTCURRENCY" hidden="1">"[LC"</definedName>
    <definedName name="EV__MEMORYCVW__2018_ALL_COMPANY_BENEFITS_073117.XLSX_TIME" hidden="1">"[2018.TOTAL"</definedName>
    <definedName name="EV__MEMORYCVW__2018_BUDGET_EMERA_COMPANIES_SUMMARY_NOT_IN_BPC.XLSX" hidden="1">"[PLANNING"</definedName>
    <definedName name="EV__MEMORYCVW__2018_BUDGET_EMERA_COMPANIES_SUMMARY_NOT_IN_BPC.XLSX_ACCOUNT" hidden="1">"[Std_Reporting_TE01"</definedName>
    <definedName name="EV__MEMORYCVW__2018_BUDGET_EMERA_COMPANIES_SUMMARY_NOT_IN_BPC.XLSX_CATEGORY" hidden="1">"[ACTUAL"</definedName>
    <definedName name="EV__MEMORYCVW__2018_BUDGET_EMERA_COMPANIES_SUMMARY_NOT_IN_BPC.XLSX_COST_CENTER" hidden="1">"[CC_100098"</definedName>
    <definedName name="EV__MEMORYCVW__2018_BUDGET_EMERA_COMPANIES_SUMMARY_NOT_IN_BPC.XLSX_ENTITY" hidden="1">"[E_2001"</definedName>
    <definedName name="EV__MEMORYCVW__2018_BUDGET_EMERA_COMPANIES_SUMMARY_NOT_IN_BPC.XLSX_MEASURES" hidden="1">"[PERIODIC"</definedName>
    <definedName name="EV__MEMORYCVW__2018_BUDGET_EMERA_COMPANIES_SUMMARY_NOT_IN_BPC.XLSX_P_DATASOURCE" hidden="1">"[Allocable"</definedName>
    <definedName name="EV__MEMORYCVW__2018_BUDGET_EMERA_COMPANIES_SUMMARY_NOT_IN_BPC.XLSX_RPTCURRENCY" hidden="1">"[LC"</definedName>
    <definedName name="EV__MEMORYCVW__2018_BUDGET_EMERA_COMPANIES_SUMMARY_NOT_IN_BPC.XLSX_TIME" hidden="1">"[2017.TOTAL"</definedName>
    <definedName name="EV__MEMORYCVW__2018_BUDGET_GUARD_SPEND_DRAFT_071917_.XLSX" hidden="1">"[PLANNING"</definedName>
    <definedName name="EV__MEMORYCVW__2018_BUDGET_GUARD_SPEND_DRAFT_071917_.XLSX_ACCOUNT" hidden="1">"[OM_OTH_EX"</definedName>
    <definedName name="EV__MEMORYCVW__2018_BUDGET_GUARD_SPEND_DRAFT_071917_.XLSX_CATEGORY" hidden="1">"[WKG_BUDGET"</definedName>
    <definedName name="EV__MEMORYCVW__2018_BUDGET_GUARD_SPEND_DRAFT_071917_.XLSX_COST_CENTER" hidden="1">"[Corporate_Services"</definedName>
    <definedName name="EV__MEMORYCVW__2018_BUDGET_GUARD_SPEND_DRAFT_071917_.XLSX_ENTITY" hidden="1">"[E_2201"</definedName>
    <definedName name="EV__MEMORYCVW__2018_BUDGET_GUARD_SPEND_DRAFT_071917_.XLSX_MEASURES" hidden="1">"[PERIODIC"</definedName>
    <definedName name="EV__MEMORYCVW__2018_BUDGET_GUARD_SPEND_DRAFT_071917_.XLSX_P_DATASOURCE" hidden="1">"[FINAL_CC"</definedName>
    <definedName name="EV__MEMORYCVW__2018_BUDGET_GUARD_SPEND_DRAFT_071917_.XLSX_RPTCURRENCY" hidden="1">"[LC"</definedName>
    <definedName name="EV__MEMORYCVW__2018_BUDGET_GUARD_SPEND_DRAFT_071917_.XLSX_TIME" hidden="1">"[2018.TOTAL"</definedName>
    <definedName name="EV__MEMORYCVW__2018_BUDGET_POTENTIAL_REDUCTIONS.XLSX" hidden="1">"[PLANNING"</definedName>
    <definedName name="EV__MEMORYCVW__2018_BUDGET_POTENTIAL_REDUCTIONS.XLSX_ACCOUNT" hidden="1">"[Std_Reporting_TE01"</definedName>
    <definedName name="EV__MEMORYCVW__2018_BUDGET_POTENTIAL_REDUCTIONS.XLSX_CATEGORY" hidden="1">"[FORECAST"</definedName>
    <definedName name="EV__MEMORYCVW__2018_BUDGET_POTENTIAL_REDUCTIONS.XLSX_COST_CENTER" hidden="1">"[CC_230001"</definedName>
    <definedName name="EV__MEMORYCVW__2018_BUDGET_POTENTIAL_REDUCTIONS.XLSX_ENTITY" hidden="1">"[E_2201"</definedName>
    <definedName name="EV__MEMORYCVW__2018_BUDGET_POTENTIAL_REDUCTIONS.XLSX_MEASURES" hidden="1">"[PERIODIC"</definedName>
    <definedName name="EV__MEMORYCVW__2018_BUDGET_POTENTIAL_REDUCTIONS.XLSX_P_DATASOURCE" hidden="1">"[Allocable"</definedName>
    <definedName name="EV__MEMORYCVW__2018_BUDGET_POTENTIAL_REDUCTIONS.XLSX_RPTCURRENCY" hidden="1">"[LC"</definedName>
    <definedName name="EV__MEMORYCVW__2018_BUDGET_POTENTIAL_REDUCTIONS.XLSX_TIME" hidden="1">"[2018.TOTAL"</definedName>
    <definedName name="EV__MEMORYCVW__2018_BUDGET_TSI_ALLOCATION_EXPLANATION.XLSX" hidden="1">"[TECOLABOR"</definedName>
    <definedName name="EV__MEMORYCVW__2018_BUDGET_TSI_ALLOCATION_EXPLANATION.XLSX_CATEGORY" hidden="1">"[WKG_BUDGET"</definedName>
    <definedName name="EV__MEMORYCVW__2018_BUDGET_TSI_ALLOCATION_EXPLANATION.XLSX_COST_CENTER" hidden="1">"[CC_139012"</definedName>
    <definedName name="EV__MEMORYCVW__2018_BUDGET_TSI_ALLOCATION_EXPLANATION.XLSX_ENTITY" hidden="1">"[E_2002"</definedName>
    <definedName name="EV__MEMORYCVW__2018_BUDGET_TSI_ALLOCATION_EXPLANATION.XLSX_I_ENTITY" hidden="1">"[IE_NA"</definedName>
    <definedName name="EV__MEMORYCVW__2018_BUDGET_TSI_ALLOCATION_EXPLANATION.XLSX_IC_COST_CENTER" hidden="1">"[ICC_NA"</definedName>
    <definedName name="EV__MEMORYCVW__2018_BUDGET_TSI_ALLOCATION_EXPLANATION.XLSX_L_ACCOUNT" hidden="1">"[A_ALL_STAT_ACCOUNTS"</definedName>
    <definedName name="EV__MEMORYCVW__2018_BUDGET_TSI_ALLOCATION_EXPLANATION.XLSX_L_DATASRC" hidden="1">"[INPUT"</definedName>
    <definedName name="EV__MEMORYCVW__2018_BUDGET_TSI_ALLOCATION_EXPLANATION.XLSX_MEASURES" hidden="1">"[PERIODIC"</definedName>
    <definedName name="EV__MEMORYCVW__2018_BUDGET_TSI_ALLOCATION_EXPLANATION.XLSX_PAYSCALE_GROUP" hidden="1">"[TOTAL_PAYSCALEGROUPS"</definedName>
    <definedName name="EV__MEMORYCVW__2018_BUDGET_TSI_ALLOCATION_EXPLANATION.XLSX_RPTCURRENCY" hidden="1">"[LC"</definedName>
    <definedName name="EV__MEMORYCVW__2018_BUDGET_TSI_ALLOCATION_EXPLANATION.XLSX_TIME" hidden="1">"[2018.TOTAL"</definedName>
    <definedName name="EV__MEMORYCVW__2018_TEC_OM_SUMMARY_COMPARISON_AUG_16.XLSX" hidden="1">"[PLANNING"</definedName>
    <definedName name="EV__MEMORYCVW__2018_TSI_BUDGET_EMERA_NSP_ALLOCATIONS.XLSX" hidden="1">"[PLANNING"</definedName>
    <definedName name="EV__MEMORYCVW__2018_TSI_BUDGET_EMERA_NSP_ALLOCATIONS.XLSX_ACCOUNT" hidden="1">"[Std_Reporting_TE01"</definedName>
    <definedName name="EV__MEMORYCVW__2018_TSI_BUDGET_EMERA_NSP_ALLOCATIONS.XLSX_CATEGORY" hidden="1">"[FORECAST"</definedName>
    <definedName name="EV__MEMORYCVW__2018_TSI_BUDGET_EMERA_NSP_ALLOCATIONS.XLSX_COST_CENTER" hidden="1">"[CC_230001"</definedName>
    <definedName name="EV__MEMORYCVW__2018_TSI_BUDGET_EMERA_NSP_ALLOCATIONS.XLSX_ENTITY" hidden="1">"[E_2201"</definedName>
    <definedName name="EV__MEMORYCVW__2018_TSI_BUDGET_EMERA_NSP_ALLOCATIONS.XLSX_MEASURES" hidden="1">"[PERIODIC"</definedName>
    <definedName name="EV__MEMORYCVW__2018_TSI_BUDGET_EMERA_NSP_ALLOCATIONS.XLSX_P_DATASOURCE" hidden="1">"[Allocable"</definedName>
    <definedName name="EV__MEMORYCVW__2018_TSI_BUDGET_EMERA_NSP_ALLOCATIONS.XLSX_RPTCURRENCY" hidden="1">"[LC"</definedName>
    <definedName name="EV__MEMORYCVW__2018_TSI_BUDGET_EMERA_NSP_ALLOCATIONS.XLSX_TIME" hidden="1">"[2018.TOTAL"</definedName>
    <definedName name="EV__MEMORYCVW__2018_VS_2017_BUDGET_COMP_TEC.XLSX" hidden="1">"[PLANNING"</definedName>
    <definedName name="EV__MEMORYCVW__2018_VS_2017_BUDGET_COMP_TEC.XLSX_ACCOUNT" hidden="1">"[Std_Reporting_TE01"</definedName>
    <definedName name="EV__MEMORYCVW__2018_VS_2017_BUDGET_COMP_TEC.XLSX_CATEGORY" hidden="1">"[FORECAST"</definedName>
    <definedName name="EV__MEMORYCVW__2018_VS_2017_BUDGET_COMP_TEC.XLSX_COST_CENTER" hidden="1">"[CorpSvc_Ops"</definedName>
    <definedName name="EV__MEMORYCVW__2018_VS_2017_BUDGET_COMP_TEC.XLSX_ENTITY" hidden="1">"[E_2201"</definedName>
    <definedName name="EV__MEMORYCVW__2018_VS_2017_BUDGET_COMP_TEC.XLSX_MEASURES" hidden="1">"[PERIODIC"</definedName>
    <definedName name="EV__MEMORYCVW__2018_VS_2017_BUDGET_COMP_TEC.XLSX_P_DATASOURCE" hidden="1">"[Allocable"</definedName>
    <definedName name="EV__MEMORYCVW__2018_VS_2017_BUDGET_COMP_TEC.XLSX_RPTCURRENCY" hidden="1">"[LC"</definedName>
    <definedName name="EV__MEMORYCVW__2018_VS_2017_BUDGET_COMP_TEC.XLSX_TIME" hidden="1">"[2018.TOTAL"</definedName>
    <definedName name="EV__MEMORYCVW__2018_VS_2017_BUDGET_COMP_TSI.XLSX" hidden="1">"[PLANNING"</definedName>
    <definedName name="EV__MEMORYCVW__2018_VS_2017_BUDGET_COMP_TSI.XLSX_ACCOUNT" hidden="1">"[Std_Reporting_TE01"</definedName>
    <definedName name="EV__MEMORYCVW__2018_VS_2017_BUDGET_COMP_TSI.XLSX_CATEGORY" hidden="1">"[FORECAST"</definedName>
    <definedName name="EV__MEMORYCVW__2018_VS_2017_BUDGET_COMP_TSI.XLSX_COST_CENTER" hidden="1">"[CC_230001"</definedName>
    <definedName name="EV__MEMORYCVW__2018_VS_2017_BUDGET_COMP_TSI.XLSX_ENTITY" hidden="1">"[E_2201"</definedName>
    <definedName name="EV__MEMORYCVW__2018_VS_2017_BUDGET_COMP_TSI.XLSX_MEASURES" hidden="1">"[PERIODIC"</definedName>
    <definedName name="EV__MEMORYCVW__2018_VS_2017_BUDGET_COMP_TSI.XLSX_P_DATASOURCE" hidden="1">"[Allocable"</definedName>
    <definedName name="EV__MEMORYCVW__2018_VS_2017_BUDGET_COMP_TSI.XLSX_RPTCURRENCY" hidden="1">"[LC"</definedName>
    <definedName name="EV__MEMORYCVW__2018_VS_2017_BUDGET_COMP_TSI.XLSX_TIME" hidden="1">"[2018.TOTAL"</definedName>
    <definedName name="EV__MEMORYCVW__2018B_VS_2018_STRAT_BUDGET_COMP_TEC.XLSX" hidden="1">"[PLANNING"</definedName>
    <definedName name="EV__MEMORYCVW__2018B_VS_2018_STRAT_BUDGET_COMP_TEC.XLSX_ACCOUNT" hidden="1">"[Std_Reporting_TE01"</definedName>
    <definedName name="EV__MEMORYCVW__2018B_VS_2018_STRAT_BUDGET_COMP_TEC.XLSX_CATEGORY" hidden="1">"[FORECAST"</definedName>
    <definedName name="EV__MEMORYCVW__2018B_VS_2018_STRAT_BUDGET_COMP_TEC.XLSX_COST_CENTER" hidden="1">"[ALL_COST_CENTERS"</definedName>
    <definedName name="EV__MEMORYCVW__2018B_VS_2018_STRAT_BUDGET_COMP_TEC.XLSX_ENTITY" hidden="1">"[E_2052"</definedName>
    <definedName name="EV__MEMORYCVW__2018B_VS_2018_STRAT_BUDGET_COMP_TEC.XLSX_MEASURES" hidden="1">"[PERIODIC"</definedName>
    <definedName name="EV__MEMORYCVW__2018B_VS_2018_STRAT_BUDGET_COMP_TEC.XLSX_P_DATASOURCE" hidden="1">"[Allocable"</definedName>
    <definedName name="EV__MEMORYCVW__2018B_VS_2018_STRAT_BUDGET_COMP_TEC.XLSX_RPTCURRENCY" hidden="1">"[LC"</definedName>
    <definedName name="EV__MEMORYCVW__2018B_VS_2018_STRAT_BUDGET_COMP_TEC.XLSX_TIME" hidden="1">"[2017.TOTAL"</definedName>
    <definedName name="EV__MEMORYCVW__5_YEAR__ASSESSMENTS_FROM_TEC_SUPPORT_SERVICES_JACKIE.XLSX" hidden="1">"[TECOLABOR"</definedName>
    <definedName name="EV__MEMORYCVW__5_YEAR__ASSESSMENTS_FROM_TEC_SUPPORT_SERVICES_JACKIE.XLSX_CATEGORY" hidden="1">"[WKG_BUDGET"</definedName>
    <definedName name="EV__MEMORYCVW__5_YEAR__ASSESSMENTS_FROM_TEC_SUPPORT_SERVICES_JACKIE.XLSX_COST_CENTER" hidden="1">"[CC_131004"</definedName>
    <definedName name="EV__MEMORYCVW__5_YEAR__ASSESSMENTS_FROM_TEC_SUPPORT_SERVICES_JACKIE.XLSX_ENTITY" hidden="1">"[E_2002"</definedName>
    <definedName name="EV__MEMORYCVW__5_YEAR__ASSESSMENTS_FROM_TEC_SUPPORT_SERVICES_JACKIE.XLSX_I_ENTITY" hidden="1">"[IE_NA"</definedName>
    <definedName name="EV__MEMORYCVW__5_YEAR__ASSESSMENTS_FROM_TEC_SUPPORT_SERVICES_JACKIE.XLSX_IC_COST_CENTER" hidden="1">"[ICC_NA"</definedName>
    <definedName name="EV__MEMORYCVW__5_YEAR__ASSESSMENTS_FROM_TEC_SUPPORT_SERVICES_JACKIE.XLSX_L_ACCOUNT" hidden="1">"[A_ALL_STAT_ACCOUNTS"</definedName>
    <definedName name="EV__MEMORYCVW__5_YEAR__ASSESSMENTS_FROM_TEC_SUPPORT_SERVICES_JACKIE.XLSX_L_DATASRC" hidden="1">"[INPUT"</definedName>
    <definedName name="EV__MEMORYCVW__5_YEAR__ASSESSMENTS_FROM_TEC_SUPPORT_SERVICES_JACKIE.XLSX_MEASURES" hidden="1">"[PERIODIC"</definedName>
    <definedName name="EV__MEMORYCVW__5_YEAR__ASSESSMENTS_FROM_TEC_SUPPORT_SERVICES_JACKIE.XLSX_PAYSCALE_GROUP" hidden="1">"[TOTAL_PAYSCALEGROUPS"</definedName>
    <definedName name="EV__MEMORYCVW__5_YEAR__ASSESSMENTS_FROM_TEC_SUPPORT_SERVICES_JACKIE.XLSX_RPTCURRENCY" hidden="1">"[LC"</definedName>
    <definedName name="EV__MEMORYCVW__5_YEAR__ASSESSMENTS_FROM_TEC_SUPPORT_SERVICES_JACKIE.XLSX_TIME" hidden="1">"[2015.TOTAL"</definedName>
    <definedName name="EV__MEMORYCVW__5_YEAR_ASSESSMENTS_TSI_SERVICES_AND_TSI_CORP.XLSX" hidden="1">"[PLANNING"</definedName>
    <definedName name="EV__MEMORYCVW__ALL_EXPENSE_ACCOUNTS_TSI_ALLOCABLE1" hidden="1">"[PLANNING"</definedName>
    <definedName name="EV__MEMORYCVW__ALL_EXPENSE_ACCOUNTS_TSI_ALLOCABLE1_ACCOUNT" hidden="1">"[A_STAT"</definedName>
    <definedName name="EV__MEMORYCVW__ALL_EXPENSE_ACCOUNTS_TSI_ALLOCABLE1_CATEGORY" hidden="1">"[ACTUAL"</definedName>
    <definedName name="EV__MEMORYCVW__ALL_EXPENSE_ACCOUNTS_TSI_ALLOCABLE1_COST_CENTER" hidden="1">"[CC_234061"</definedName>
    <definedName name="EV__MEMORYCVW__ALL_EXPENSE_ACCOUNTS_TSI_ALLOCABLE1_ENTITY" hidden="1">"[E_2201"</definedName>
    <definedName name="EV__MEMORYCVW__ALL_EXPENSE_ACCOUNTS_TSI_ALLOCABLE1_MEASURES" hidden="1">"[YTD"</definedName>
    <definedName name="EV__MEMORYCVW__ALL_EXPENSE_ACCOUNTS_TSI_ALLOCABLE1_P_DATASOURCE" hidden="1">"[INPUT"</definedName>
    <definedName name="EV__MEMORYCVW__ALL_EXPENSE_ACCOUNTS_TSI_ALLOCABLE1_RPTCURRENCY" hidden="1">"[LC"</definedName>
    <definedName name="EV__MEMORYCVW__ALL_EXPENSE_ACCOUNTS_TSI_ALLOCABLE1_TIME" hidden="1">"[2015.TOTAL"</definedName>
    <definedName name="EV__MEMORYCVW__ALLOCATION_SHARED_SERV1" hidden="1">"[PLANNING"</definedName>
    <definedName name="EV__MEMORYCVW__ALLOCATION_SHARED_SERV1_ACCOUNT" hidden="1">"[NET_INCOME"</definedName>
    <definedName name="EV__MEMORYCVW__ALLOCATION_SHARED_SERV1_CATEGORY" hidden="1">"[ACTUAL"</definedName>
    <definedName name="EV__MEMORYCVW__ALLOCATION_SHARED_SERV1_COST_CENTER" hidden="1">"[CC_130050"</definedName>
    <definedName name="EV__MEMORYCVW__ALLOCATION_SHARED_SERV1_ENTITY" hidden="1">"[E_2002"</definedName>
    <definedName name="EV__MEMORYCVW__ALLOCATION_SHARED_SERV1_MEASURES" hidden="1">"[PERIODIC"</definedName>
    <definedName name="EV__MEMORYCVW__ALLOCATION_SHARED_SERV1_P_DATASOURCE" hidden="1">"[TOTAL_REST"</definedName>
    <definedName name="EV__MEMORYCVW__ALLOCATION_SHARED_SERV1_RPTCURRENCY" hidden="1">"[LC"</definedName>
    <definedName name="EV__MEMORYCVW__ALLOCATION_SHARED_SERV1_TIME" hidden="1">"[2016.TOTAL"</definedName>
    <definedName name="EV__MEMORYCVW__APPROVAL_STATUS_REVIEW1" hidden="1">"[TECOLABOR"</definedName>
    <definedName name="EV__MEMORYCVW__APPROVAL_STATUS_REVIEW1_CATEGORY" hidden="1">"[WKG_BUDGET"</definedName>
    <definedName name="EV__MEMORYCVW__APPROVAL_STATUS_REVIEW1_COST_CENTER" hidden="1">"[CC_131528"</definedName>
    <definedName name="EV__MEMORYCVW__APPROVAL_STATUS_REVIEW1_ENTITY" hidden="1">"[E_2002"</definedName>
    <definedName name="EV__MEMORYCVW__APPROVAL_STATUS_REVIEW1_I_ENTITY" hidden="1">"[IE_NA"</definedName>
    <definedName name="EV__MEMORYCVW__APPROVAL_STATUS_REVIEW1_IC_COST_CENTER" hidden="1">"[ICC_NA"</definedName>
    <definedName name="EV__MEMORYCVW__APPROVAL_STATUS_REVIEW1_L_ACCOUNT" hidden="1">"[A_ALL_COST_TYPES"</definedName>
    <definedName name="EV__MEMORYCVW__APPROVAL_STATUS_REVIEW1_L_DATASRC" hidden="1">"[INPUT"</definedName>
    <definedName name="EV__MEMORYCVW__APPROVAL_STATUS_REVIEW1_MEASURES" hidden="1">"[PERIODIC"</definedName>
    <definedName name="EV__MEMORYCVW__APPROVAL_STATUS_REVIEW1_PAYSCALE_GROUP" hidden="1">"[UP_101_UNION_0010"</definedName>
    <definedName name="EV__MEMORYCVW__APPROVAL_STATUS_REVIEW1_RPTCURRENCY" hidden="1">"[LC"</definedName>
    <definedName name="EV__MEMORYCVW__APPROVAL_STATUS_REVIEW1_TIME" hidden="1">"[2015.TOTAL"</definedName>
    <definedName name="EV__MEMORYCVW__BOOK1" hidden="1">"[TECOLABOR"</definedName>
    <definedName name="EV__MEMORYCVW__BOOK1_ACCOUNT" hidden="1">"[OM_OTH_EX"</definedName>
    <definedName name="EV__MEMORYCVW__BOOK1_CATEGORY" hidden="1">"[FORECAST"</definedName>
    <definedName name="EV__MEMORYCVW__BOOK1_COST_CENTER" hidden="1">"[ALL_COST_CENTERS"</definedName>
    <definedName name="EV__MEMORYCVW__BOOK1_ENTITY" hidden="1">"[ALL_TECO_ENTITY"</definedName>
    <definedName name="EV__MEMORYCVW__BOOK1_I_ENTITY" hidden="1">"[IE_NA"</definedName>
    <definedName name="EV__MEMORYCVW__BOOK1_IC_COST_CENTER" hidden="1">"[ICC_NA"</definedName>
    <definedName name="EV__MEMORYCVW__BOOK1_L_ACCOUNT" hidden="1">"[A_ALL_STAT_ACCOUNTS"</definedName>
    <definedName name="EV__MEMORYCVW__BOOK1_L_DATASRC" hidden="1">"[INPUT"</definedName>
    <definedName name="EV__MEMORYCVW__BOOK1_MEASURES" hidden="1">"[PERIODIC"</definedName>
    <definedName name="EV__MEMORYCVW__BOOK1_P_DATASOURCE" hidden="1">"[Allocable"</definedName>
    <definedName name="EV__MEMORYCVW__BOOK1_PAYSCALE_GROUP" hidden="1">"[TOTAL_PAYSCALEGROUPS"</definedName>
    <definedName name="EV__MEMORYCVW__BOOK1_RPTCURRENCY" hidden="1">"[LC"</definedName>
    <definedName name="EV__MEMORYCVW__BOOK1_TIME" hidden="1">"[2014.TOTAL"</definedName>
    <definedName name="EV__MEMORYCVW__BOOK2" hidden="1">"[PLANNING"</definedName>
    <definedName name="EV__MEMORYCVW__BOOK2.XLSX" hidden="1">"[PLANNING"</definedName>
    <definedName name="EV__MEMORYCVW__BOOK2.XLSX_ACCOUNT" hidden="1">"[OM_OTH_EX"</definedName>
    <definedName name="EV__MEMORYCVW__BOOK2.XLSX_CATEGORY" hidden="1">"[FORECAST"</definedName>
    <definedName name="EV__MEMORYCVW__BOOK2.XLSX_COST_CENTER" hidden="1">"[CC_100062"</definedName>
    <definedName name="EV__MEMORYCVW__BOOK2.XLSX_ENTITY" hidden="1">"[E_2001"</definedName>
    <definedName name="EV__MEMORYCVW__BOOK2.XLSX_MEASURES" hidden="1">"[PERIODIC"</definedName>
    <definedName name="EV__MEMORYCVW__BOOK2.XLSX_P_DATASOURCE" hidden="1">"[Allocable"</definedName>
    <definedName name="EV__MEMORYCVW__BOOK2.XLSX_RPTCURRENCY" hidden="1">"[LC"</definedName>
    <definedName name="EV__MEMORYCVW__BOOK2.XLSX_TIME" hidden="1">"[2016.TOTAL"</definedName>
    <definedName name="EV__MEMORYCVW__BOOK2_ACCOUNT" hidden="1">"[CNT_OPS"</definedName>
    <definedName name="EV__MEMORYCVW__BOOK2_CATEGORY" hidden="1">"[ACTUAL"</definedName>
    <definedName name="EV__MEMORYCVW__BOOK2_COST_CENTER" hidden="1">"[Purch_CntrSvcs_TSI"</definedName>
    <definedName name="EV__MEMORYCVW__BOOK2_ENTITY" hidden="1">"[E_2002"</definedName>
    <definedName name="EV__MEMORYCVW__BOOK2_I_ENTITY" hidden="1">"[IE_NA"</definedName>
    <definedName name="EV__MEMORYCVW__BOOK2_IC_COST_CENTER" hidden="1">"[ICC_NA"</definedName>
    <definedName name="EV__MEMORYCVW__BOOK2_L_ACCOUNT" hidden="1">"[A_ALL_STAT_ACCOUNTS"</definedName>
    <definedName name="EV__MEMORYCVW__BOOK2_L_DATASRC" hidden="1">"[INPUT"</definedName>
    <definedName name="EV__MEMORYCVW__BOOK2_MEASURES" hidden="1">"[PERIODIC"</definedName>
    <definedName name="EV__MEMORYCVW__BOOK2_P_DATASOURCE" hidden="1">"[TOTAL_REST"</definedName>
    <definedName name="EV__MEMORYCVW__BOOK2_PAYSCALE_GROUP" hidden="1">"[TOTAL_PAYSCALEGROUPS"</definedName>
    <definedName name="EV__MEMORYCVW__BOOK2_RPTCURRENCY" hidden="1">"[LC"</definedName>
    <definedName name="EV__MEMORYCVW__BOOK2_TIME" hidden="1">"[2016.TOTAL"</definedName>
    <definedName name="EV__MEMORYCVW__BOOK3" hidden="1">"[PLANNING"</definedName>
    <definedName name="EV__MEMORYCVW__BOOK3_ACCOUNT" hidden="1">"[Std_Reporting_TE01"</definedName>
    <definedName name="EV__MEMORYCVW__BOOK3_CATEGORY" hidden="1">"[FORECAST"</definedName>
    <definedName name="EV__MEMORYCVW__BOOK3_COST_CENTER" hidden="1">"[ALL_COST_CENTERS"</definedName>
    <definedName name="EV__MEMORYCVW__BOOK3_ENTITY" hidden="1">"[E_2052"</definedName>
    <definedName name="EV__MEMORYCVW__BOOK3_I_ENTITY" hidden="1">"[IE_NA"</definedName>
    <definedName name="EV__MEMORYCVW__BOOK3_IC_COST_CENTER" hidden="1">"[ICC_NA"</definedName>
    <definedName name="EV__MEMORYCVW__BOOK3_L_ACCOUNT" hidden="1">"[A_ALL_STAT_ACCOUNTS"</definedName>
    <definedName name="EV__MEMORYCVW__BOOK3_L_DATASRC" hidden="1">"[INPUT"</definedName>
    <definedName name="EV__MEMORYCVW__BOOK3_MEASURES" hidden="1">"[PERIODIC"</definedName>
    <definedName name="EV__MEMORYCVW__BOOK3_P_DATASOURCE" hidden="1">"[Allocable"</definedName>
    <definedName name="EV__MEMORYCVW__BOOK3_PAYSCALE_GROUP" hidden="1">"[TOTAL_PAYSCALEGROUPS"</definedName>
    <definedName name="EV__MEMORYCVW__BOOK3_RPTCURRENCY" hidden="1">"[LC"</definedName>
    <definedName name="EV__MEMORYCVW__BOOK3_TIME" hidden="1">"[2017.TOTAL"</definedName>
    <definedName name="EV__MEMORYCVW__BOOK4" hidden="1">"[PLANNING"</definedName>
    <definedName name="EV__MEMORYCVW__BOOK4_ACCOUNT" hidden="1">"[CNT_OPS"</definedName>
    <definedName name="EV__MEMORYCVW__BOOK4_CATEGORY" hidden="1">"[FORECAST"</definedName>
    <definedName name="EV__MEMORYCVW__BOOK4_COST_CENTER" hidden="1">"[CC_230001"</definedName>
    <definedName name="EV__MEMORYCVW__BOOK4_ENTITY" hidden="1">"[E_2201"</definedName>
    <definedName name="EV__MEMORYCVW__BOOK4_I_ENTITY" hidden="1">"[IE_NA"</definedName>
    <definedName name="EV__MEMORYCVW__BOOK4_IC_COST_CENTER" hidden="1">"[ICC_NA"</definedName>
    <definedName name="EV__MEMORYCVW__BOOK4_L_ACCOUNT" hidden="1">"[A_ALL_STAT_ACCOUNTS"</definedName>
    <definedName name="EV__MEMORYCVW__BOOK4_L_DATASRC" hidden="1">"[INPUT"</definedName>
    <definedName name="EV__MEMORYCVW__BOOK4_MEASURES" hidden="1">"[PERIODIC"</definedName>
    <definedName name="EV__MEMORYCVW__BOOK4_P_DATASOURCE" hidden="1">"[TOTAL_REST"</definedName>
    <definedName name="EV__MEMORYCVW__BOOK4_PAYSCALE_GROUP" hidden="1">"[TOTAL_PAYSCALEGROUPS"</definedName>
    <definedName name="EV__MEMORYCVW__BOOK4_RPTCURRENCY" hidden="1">"[LC"</definedName>
    <definedName name="EV__MEMORYCVW__BOOK4_TIME" hidden="1">"[2016.TOTAL"</definedName>
    <definedName name="EV__MEMORYCVW__BOOK5" hidden="1">"[PLANNING"</definedName>
    <definedName name="EV__MEMORYCVW__BOOK5_ACCOUNT" hidden="1">"[OM_OTH_EX"</definedName>
    <definedName name="EV__MEMORYCVW__BOOK5_CATEGORY" hidden="1">"[FORECAST"</definedName>
    <definedName name="EV__MEMORYCVW__BOOK5_COST_CENTER" hidden="1">"[CC_262004"</definedName>
    <definedName name="EV__MEMORYCVW__BOOK5_ENTITY" hidden="1">"[E_2201"</definedName>
    <definedName name="EV__MEMORYCVW__BOOK5_MEASURES" hidden="1">"[PERIODIC"</definedName>
    <definedName name="EV__MEMORYCVW__BOOK5_P_DATASOURCE" hidden="1">"[Allocable"</definedName>
    <definedName name="EV__MEMORYCVW__BOOK5_RPTCURRENCY" hidden="1">"[LC"</definedName>
    <definedName name="EV__MEMORYCVW__BOOK5_TIME" hidden="1">"[2016.TOTAL"</definedName>
    <definedName name="EV__MEMORYCVW__BOOK6" hidden="1">"[TECOLABOR"</definedName>
    <definedName name="EV__MEMORYCVW__BOOK6_CATEGORY" hidden="1">"[ACTUAL"</definedName>
    <definedName name="EV__MEMORYCVW__BOOK6_COST_CENTER" hidden="1">"[CC_254001"</definedName>
    <definedName name="EV__MEMORYCVW__BOOK6_ENTITY" hidden="1">"[E_2001"</definedName>
    <definedName name="EV__MEMORYCVW__BOOK6_I_ENTITY" hidden="1">"[ALL_IE_ENTITIES"</definedName>
    <definedName name="EV__MEMORYCVW__BOOK6_IC_COST_CENTER" hidden="1">"[ALL_ICC_COST_CENTER"</definedName>
    <definedName name="EV__MEMORYCVW__BOOK6_L_ACCOUNT" hidden="1">"[A_ALL_STAT_ACCOUNTS"</definedName>
    <definedName name="EV__MEMORYCVW__BOOK6_L_DATASRC" hidden="1">"[FINAL"</definedName>
    <definedName name="EV__MEMORYCVW__BOOK6_MEASURES" hidden="1">"[PERIODIC"</definedName>
    <definedName name="EV__MEMORYCVW__BOOK6_PAYSCALE_GROUP" hidden="1">"[TOTAL_PAYSCALEGROUPS"</definedName>
    <definedName name="EV__MEMORYCVW__BOOK6_RPTCURRENCY" hidden="1">"[LC"</definedName>
    <definedName name="EV__MEMORYCVW__BOOK6_TIME" hidden="1">"[2013.TOTAL"</definedName>
    <definedName name="EV__MEMORYCVW__BUDGET_FOR_2013_TAXES_BPC.XLSX" hidden="1">"[TECOLABOR"</definedName>
    <definedName name="EV__MEMORYCVW__COMPLIANCE_CODE_OF_CONDUCT_COST_DISTRIBUTION_JULY_2016.XLSX" hidden="1">"[TECOLABOR"</definedName>
    <definedName name="EV__MEMORYCVW__COMPLIANCE_CODE_OF_CONDUCT_COST_DISTRIBUTION_JULY_2016.XLSX_CATEGORY" hidden="1">"[WKG_BUDGET"</definedName>
    <definedName name="EV__MEMORYCVW__COMPLIANCE_CODE_OF_CONDUCT_COST_DISTRIBUTION_JULY_2016.XLSX_COST_CENTER" hidden="1">"[CC_130086"</definedName>
    <definedName name="EV__MEMORYCVW__COMPLIANCE_CODE_OF_CONDUCT_COST_DISTRIBUTION_JULY_2016.XLSX_ENTITY" hidden="1">"[E_2002"</definedName>
    <definedName name="EV__MEMORYCVW__COMPLIANCE_CODE_OF_CONDUCT_COST_DISTRIBUTION_JULY_2016.XLSX_I_ENTITY" hidden="1">"[IE_NA"</definedName>
    <definedName name="EV__MEMORYCVW__COMPLIANCE_CODE_OF_CONDUCT_COST_DISTRIBUTION_JULY_2016.XLSX_IC_COST_CENTER" hidden="1">"[ICC_NA"</definedName>
    <definedName name="EV__MEMORYCVW__COMPLIANCE_CODE_OF_CONDUCT_COST_DISTRIBUTION_JULY_2016.XLSX_L_ACCOUNT" hidden="1">"[A_ALL_COST_TYPES"</definedName>
    <definedName name="EV__MEMORYCVW__COMPLIANCE_CODE_OF_CONDUCT_COST_DISTRIBUTION_JULY_2016.XLSX_L_DATASRC" hidden="1">"[INPUT"</definedName>
    <definedName name="EV__MEMORYCVW__COMPLIANCE_CODE_OF_CONDUCT_COST_DISTRIBUTION_JULY_2016.XLSX_MEASURES" hidden="1">"[PERIODIC"</definedName>
    <definedName name="EV__MEMORYCVW__COMPLIANCE_CODE_OF_CONDUCT_COST_DISTRIBUTION_JULY_2016.XLSX_PAYSCALE_GROUP" hidden="1">"[PG_NA"</definedName>
    <definedName name="EV__MEMORYCVW__COMPLIANCE_CODE_OF_CONDUCT_COST_DISTRIBUTION_JULY_2016.XLSX_RPTCURRENCY" hidden="1">"[LC"</definedName>
    <definedName name="EV__MEMORYCVW__COMPLIANCE_CODE_OF_CONDUCT_COST_DISTRIBUTION_JULY_2016.XLSX_TIME" hidden="1">"[2015.TOTAL"</definedName>
    <definedName name="EV__MEMORYCVW__COST_CENTER_ENTITY_LEVEL_EXPENSE_REPORT_ALLOCNONALLOC1" hidden="1">"[PLANNING"</definedName>
    <definedName name="EV__MEMORYCVW__COST_CENTER_ENTITY_LEVEL_EXPENSE_REPORT_ALLOCNONALLOC1_ACCOUNT" hidden="1">"[LIAB_AND_CAP"</definedName>
    <definedName name="EV__MEMORYCVW__COST_CENTER_ENTITY_LEVEL_EXPENSE_REPORT_ALLOCNONALLOC1_CATEGORY" hidden="1">"[ACTUAL"</definedName>
    <definedName name="EV__MEMORYCVW__COST_CENTER_ENTITY_LEVEL_EXPENSE_REPORT_ALLOCNONALLOC1_COST_CENTER" hidden="1">"[Info_Technology"</definedName>
    <definedName name="EV__MEMORYCVW__COST_CENTER_ENTITY_LEVEL_EXPENSE_REPORT_ALLOCNONALLOC1_ENTITY" hidden="1">"[E_2201"</definedName>
    <definedName name="EV__MEMORYCVW__COST_CENTER_ENTITY_LEVEL_EXPENSE_REPORT_ALLOCNONALLOC1_MEASURES" hidden="1">"[YTD"</definedName>
    <definedName name="EV__MEMORYCVW__COST_CENTER_ENTITY_LEVEL_EXPENSE_REPORT_ALLOCNONALLOC1_P_DATASOURCE" hidden="1">"[INPUT"</definedName>
    <definedName name="EV__MEMORYCVW__COST_CENTER_ENTITY_LEVEL_EXPENSE_REPORT_ALLOCNONALLOC1_RPTCURRENCY" hidden="1">"[LC"</definedName>
    <definedName name="EV__MEMORYCVW__COST_CENTER_ENTITY_LEVEL_EXPENSE_REPORT_ALLOCNONALLOC1_TIME" hidden="1">"[2015.TOTAL"</definedName>
    <definedName name="EV__MEMORYCVW__EXPENSE_REPORT_BYCC1" hidden="1">"[PLANNING"</definedName>
    <definedName name="EV__MEMORYCVW__EXPENSE_REPORT_BYCC1_ACCOUNT" hidden="1">"[Std_Reporting_TE01"</definedName>
    <definedName name="EV__MEMORYCVW__EXPENSE_REPORT_BYCC1_CATEGORY" hidden="1">"[ACTUAL"</definedName>
    <definedName name="EV__MEMORYCVW__EXPENSE_REPORT_BYCC1_COST_CENTER" hidden="1">"[Pension_Benefits"</definedName>
    <definedName name="EV__MEMORYCVW__EXPENSE_REPORT_BYCC1_ENTITY" hidden="1">"[E_2201"</definedName>
    <definedName name="EV__MEMORYCVW__EXPENSE_REPORT_BYCC1_MEASURES" hidden="1">"[PERIODIC"</definedName>
    <definedName name="EV__MEMORYCVW__EXPENSE_REPORT_BYCC1_P_DATASOURCE" hidden="1">"[FINAL_CC"</definedName>
    <definedName name="EV__MEMORYCVW__EXPENSE_REPORT_BYCC1_RPTCURRENCY" hidden="1">"[LC"</definedName>
    <definedName name="EV__MEMORYCVW__EXPENSE_REPORT_BYCC1_TIME" hidden="1">"[2017.TOTAL"</definedName>
    <definedName name="EV__MEMORYCVW__EXPENSE_REPORT_VARIANCE1" hidden="1">"[PLANNING"</definedName>
    <definedName name="EV__MEMORYCVW__EXPENSE_REPORT_VARIANCE1_ACCOUNT" hidden="1">"[Std_Reporting_TE01"</definedName>
    <definedName name="EV__MEMORYCVW__EXPENSE_REPORT_VARIANCE1_CATEGORY" hidden="1">"[FORECAST"</definedName>
    <definedName name="EV__MEMORYCVW__EXPENSE_REPORT_VARIANCE1_COST_CENTER" hidden="1">"[CC_230001"</definedName>
    <definedName name="EV__MEMORYCVW__EXPENSE_REPORT_VARIANCE1_ENTITY" hidden="1">"[E_2201"</definedName>
    <definedName name="EV__MEMORYCVW__EXPENSE_REPORT_VARIANCE1_MEASURES" hidden="1">"[PERIODIC"</definedName>
    <definedName name="EV__MEMORYCVW__EXPENSE_REPORT_VARIANCE1_P_DATASOURCE" hidden="1">"[Allocable"</definedName>
    <definedName name="EV__MEMORYCVW__EXPENSE_REPORT_VARIANCE1_RPTCURRENCY" hidden="1">"[LC"</definedName>
    <definedName name="EV__MEMORYCVW__EXPENSE_REPORT_VARIANCE1_TIME" hidden="1">"[2017.TOTAL"</definedName>
    <definedName name="EV__MEMORYCVW__EXPENSE_REPORT_VARIANCE2" hidden="1">"[PLANNING"</definedName>
    <definedName name="EV__MEMORYCVW__EXPENSE_REPORT_VARIANCE2_ACCOUNT" hidden="1">"[Std_Reporting_TE01"</definedName>
    <definedName name="EV__MEMORYCVW__EXPENSE_REPORT_VARIANCE2_CATEGORY" hidden="1">"[FORECAST"</definedName>
    <definedName name="EV__MEMORYCVW__EXPENSE_REPORT_VARIANCE2_COST_CENTER" hidden="1">"[Corporate_TSI"</definedName>
    <definedName name="EV__MEMORYCVW__EXPENSE_REPORT_VARIANCE2_ENTITY" hidden="1">"[E_2002"</definedName>
    <definedName name="EV__MEMORYCVW__EXPENSE_REPORT_VARIANCE2_MEASURES" hidden="1">"[PERIODIC"</definedName>
    <definedName name="EV__MEMORYCVW__EXPENSE_REPORT_VARIANCE2_P_DATASOURCE" hidden="1">"[Allocable"</definedName>
    <definedName name="EV__MEMORYCVW__EXPENSE_REPORT_VARIANCE2_RPTCURRENCY" hidden="1">"[LC"</definedName>
    <definedName name="EV__MEMORYCVW__EXPENSE_REPORT_VARIANCE2_TIME" hidden="1">"[2018.TOTAL"</definedName>
    <definedName name="EV__MEMORYCVW__EXPENSE_REPORT1" hidden="1">"[PLANNING"</definedName>
    <definedName name="EV__MEMORYCVW__EXPENSE_REPORT1_ACCOUNT" hidden="1">"[LABOR_FRINGE"</definedName>
    <definedName name="EV__MEMORYCVW__EXPENSE_REPORT1_CATEGORY" hidden="1">"[ACTUAL"</definedName>
    <definedName name="EV__MEMORYCVW__EXPENSE_REPORT1_COST_CENTER" hidden="1">"[CC_133551"</definedName>
    <definedName name="EV__MEMORYCVW__EXPENSE_REPORT1_ENTITY" hidden="1">"[E_2002"</definedName>
    <definedName name="EV__MEMORYCVW__EXPENSE_REPORT1_MEASURES" hidden="1">"[PERIODIC"</definedName>
    <definedName name="EV__MEMORYCVW__EXPENSE_REPORT1_P_DATASOURCE" hidden="1">"[Allocable"</definedName>
    <definedName name="EV__MEMORYCVW__EXPENSE_REPORT1_RPTCURRENCY" hidden="1">"[LC"</definedName>
    <definedName name="EV__MEMORYCVW__EXPENSE_REPORT1_TIME" hidden="1">"[2018.TOTAL"</definedName>
    <definedName name="EV__MEMORYCVW__EXPENSE_VARIANCE_REPORT1" hidden="1">"[PLANNING"</definedName>
    <definedName name="EV__MEMORYCVW__EXPENSE_VARIANCE_REPORT1_ACCOUNT" hidden="1">"[A_STAT"</definedName>
    <definedName name="EV__MEMORYCVW__EXPENSE_VARIANCE_REPORT1_CATEGORY" hidden="1">"[ACTUAL"</definedName>
    <definedName name="EV__MEMORYCVW__EXPENSE_VARIANCE_REPORT1_COST_CENTER" hidden="1">"[CorpSvc_Ops"</definedName>
    <definedName name="EV__MEMORYCVW__EXPENSE_VARIANCE_REPORT1_ENTITY" hidden="1">"[E_2201"</definedName>
    <definedName name="EV__MEMORYCVW__EXPENSE_VARIANCE_REPORT1_MEASURES" hidden="1">"[YTD"</definedName>
    <definedName name="EV__MEMORYCVW__EXPENSE_VARIANCE_REPORT1_P_DATASOURCE" hidden="1">"[INPUT"</definedName>
    <definedName name="EV__MEMORYCVW__EXPENSE_VARIANCE_REPORT1_RPTCURRENCY" hidden="1">"[LC"</definedName>
    <definedName name="EV__MEMORYCVW__EXPENSE_VARIANCE_REPORT1_TIME" hidden="1">"[2014.TOTAL"</definedName>
    <definedName name="EV__MEMORYCVW__EXPENSES_ALL1" hidden="1">"[PLANNING"</definedName>
    <definedName name="EV__MEMORYCVW__EXPENSES_ALL1_ACCOUNT" hidden="1">"[Std_Reporting_TE01"</definedName>
    <definedName name="EV__MEMORYCVW__EXPENSES_ALL1_CATEGORY" hidden="1">"[FORECAST"</definedName>
    <definedName name="EV__MEMORYCVW__EXPENSES_ALL1_COST_CENTER" hidden="1">"[CC_230001"</definedName>
    <definedName name="EV__MEMORYCVW__EXPENSES_ALL1_ENTITY" hidden="1">"[E_2201"</definedName>
    <definedName name="EV__MEMORYCVW__EXPENSES_ALL1_MEASURES" hidden="1">"[PERIODIC"</definedName>
    <definedName name="EV__MEMORYCVW__EXPENSES_ALL1_P_DATASOURCE" hidden="1">"[Allocable"</definedName>
    <definedName name="EV__MEMORYCVW__EXPENSES_ALL1_RPTCURRENCY" hidden="1">"[LC"</definedName>
    <definedName name="EV__MEMORYCVW__EXPENSES_ALL1_TIME" hidden="1">"[2018.TOTAL"</definedName>
    <definedName name="EV__MEMORYCVW__EXPENSES_TE_NONALLOCABLE1" hidden="1">"[PLANNING"</definedName>
    <definedName name="EV__MEMORYCVW__EXPENSES_TE_NONALLOCABLE1_ACCOUNT" hidden="1">"[OM_OTH_EX"</definedName>
    <definedName name="EV__MEMORYCVW__EXPENSES_TE_NONALLOCABLE1_CATEGORY" hidden="1">"[FORECAST"</definedName>
    <definedName name="EV__MEMORYCVW__EXPENSES_TE_NONALLOCABLE1_COST_CENTER" hidden="1">"[CC_100098"</definedName>
    <definedName name="EV__MEMORYCVW__EXPENSES_TE_NONALLOCABLE1_ENTITY" hidden="1">"[E_2001"</definedName>
    <definedName name="EV__MEMORYCVW__EXPENSES_TE_NONALLOCABLE1_MEASURES" hidden="1">"[PERIODIC"</definedName>
    <definedName name="EV__MEMORYCVW__EXPENSES_TE_NONALLOCABLE1_P_DATASOURCE" hidden="1">"[Allocable"</definedName>
    <definedName name="EV__MEMORYCVW__EXPENSES_TE_NONALLOCABLE1_RPTCURRENCY" hidden="1">"[LC"</definedName>
    <definedName name="EV__MEMORYCVW__EXPENSES_TE_NONALLOCABLE1_TIME" hidden="1">"[2016.TOTAL"</definedName>
    <definedName name="EV__MEMORYCVW__EXPENSES_TSI_ALLOCABLE1" hidden="1">"[PLANNING"</definedName>
    <definedName name="EV__MEMORYCVW__EXPENSES_TSI_ALLOCABLE1_ACCOUNT" hidden="1">"[OM_OTH_EX"</definedName>
    <definedName name="EV__MEMORYCVW__EXPENSES_TSI_ALLOCABLE1_CATEGORY" hidden="1">"[FORECAST"</definedName>
    <definedName name="EV__MEMORYCVW__EXPENSES_TSI_ALLOCABLE1_COST_CENTER" hidden="1">"[CC_130098"</definedName>
    <definedName name="EV__MEMORYCVW__EXPENSES_TSI_ALLOCABLE1_ENTITY" hidden="1">"[E_2002"</definedName>
    <definedName name="EV__MEMORYCVW__EXPENSES_TSI_ALLOCABLE1_MEASURES" hidden="1">"[PERIODIC"</definedName>
    <definedName name="EV__MEMORYCVW__EXPENSES_TSI_ALLOCABLE1_P_DATASOURCE" hidden="1">"[Allocable"</definedName>
    <definedName name="EV__MEMORYCVW__EXPENSES_TSI_ALLOCABLE1_RPTCURRENCY" hidden="1">"[LC"</definedName>
    <definedName name="EV__MEMORYCVW__EXPENSES_TSI_ALLOCABLE1_TIME" hidden="1">"[2016.TOTAL"</definedName>
    <definedName name="EV__MEMORYCVW__FINAL_2016_TSI_EFFIC__PROCS_IMPRV_OM_5_YR_FORECAST.XLSX" hidden="1">"[PLANNING"</definedName>
    <definedName name="EV__MEMORYCVW__FINAL_2016_TSI_EFFIC__PROCS_IMPRV_OM_5_YR_FORECAST.XLSX_ACCOUNT" hidden="1">"[Std_Reporting_TE01"</definedName>
    <definedName name="EV__MEMORYCVW__FINAL_2016_TSI_EFFIC__PROCS_IMPRV_OM_5_YR_FORECAST.XLSX_CATEGORY" hidden="1">"[ACTUAL"</definedName>
    <definedName name="EV__MEMORYCVW__FINAL_2016_TSI_EFFIC__PROCS_IMPRV_OM_5_YR_FORECAST.XLSX_COST_CENTER" hidden="1">"[CC_130073"</definedName>
    <definedName name="EV__MEMORYCVW__FINAL_2016_TSI_EFFIC__PROCS_IMPRV_OM_5_YR_FORECAST.XLSX_ENTITY" hidden="1">"[E_2002"</definedName>
    <definedName name="EV__MEMORYCVW__FINAL_2016_TSI_EFFIC__PROCS_IMPRV_OM_5_YR_FORECAST.XLSX_MEASURES" hidden="1">"[PERIODIC"</definedName>
    <definedName name="EV__MEMORYCVW__FINAL_2016_TSI_EFFIC__PROCS_IMPRV_OM_5_YR_FORECAST.XLSX_P_DATASOURCE" hidden="1">"[FINAL_CC"</definedName>
    <definedName name="EV__MEMORYCVW__FINAL_2016_TSI_EFFIC__PROCS_IMPRV_OM_5_YR_FORECAST.XLSX_RPTCURRENCY" hidden="1">"[LC"</definedName>
    <definedName name="EV__MEMORYCVW__FINAL_2016_TSI_EFFIC__PROCS_IMPRV_OM_5_YR_FORECAST.XLSX_TIME" hidden="1">"[2016.TOTAL"</definedName>
    <definedName name="EV__MEMORYCVW__FINALIZE_LABOR_PLAN.XLTX" hidden="1">"[TECOLABOR"</definedName>
    <definedName name="EV__MEMORYCVW__FINALIZE_LABOR_PLAN_AT_CORPORATE_LEVEL.XLTX" hidden="1">"[LABOR"</definedName>
    <definedName name="EV__MEMORYCVW__FINALIZE_LABOR_PLAN_AT_CORPORATE_LEVEL.XLTX_CATEGORY" hidden="1">"[ACTUAL"</definedName>
    <definedName name="EV__MEMORYCVW__FINALIZE_LABOR_PLAN_AT_CORPORATE_LEVEL.XLTX_COST_CENTER" hidden="1">"[CC_NA"</definedName>
    <definedName name="EV__MEMORYCVW__FINALIZE_LABOR_PLAN_AT_CORPORATE_LEVEL.XLTX_ENTITY" hidden="1">"[TECO_LEGAL"</definedName>
    <definedName name="EV__MEMORYCVW__FINALIZE_LABOR_PLAN_AT_CORPORATE_LEVEL.XLTX_IC_COST_CENTER" hidden="1">"[ALL_ICC_COST_CENTER"</definedName>
    <definedName name="EV__MEMORYCVW__FINALIZE_LABOR_PLAN_AT_CORPORATE_LEVEL.XLTX_L_ACCOUNT" hidden="1">"[A_ALL_STAT_ACCOUNTS"</definedName>
    <definedName name="EV__MEMORYCVW__FINALIZE_LABOR_PLAN_AT_CORPORATE_LEVEL.XLTX_L_DATASRC" hidden="1">"[FINAL"</definedName>
    <definedName name="EV__MEMORYCVW__FINALIZE_LABOR_PLAN_AT_CORPORATE_LEVEL.XLTX_MEASURES" hidden="1">"[PERIODIC"</definedName>
    <definedName name="EV__MEMORYCVW__FINALIZE_LABOR_PLAN_AT_CORPORATE_LEVEL.XLTX_PAYSCALE_GROUP" hidden="1">"[TOTAL_PAYSCALEGROUPS"</definedName>
    <definedName name="EV__MEMORYCVW__FINALIZE_LABOR_PLAN_AT_CORPORATE_LEVEL.XLTX_RPTCURRENCY" hidden="1">"[LC"</definedName>
    <definedName name="EV__MEMORYCVW__FINALIZE_LABOR_PLAN_AT_CORPORATE_LEVEL.XLTX_TIME" hidden="1">"[2005.TOTAL"</definedName>
    <definedName name="EV__MEMORYCVW__FINALIZE_LABOR_PLAN_AT_CORPORATE_LEVEL1" hidden="1">"[LABOR"</definedName>
    <definedName name="EV__MEMORYCVW__FINALIZE_LABOR_PLAN_AT_CORPORATE_LEVEL2" hidden="1">"[LABOR"</definedName>
    <definedName name="EV__MEMORYCVW__FINALIZE_LABOR_PLAN_AT_CORPORATE_LEVEL2_CATEGORY" hidden="1">"[ACTUAL"</definedName>
    <definedName name="EV__MEMORYCVW__FINALIZE_LABOR_PLAN_AT_CORPORATE_LEVEL2_COST_CENTER" hidden="1">"[CC_410321"</definedName>
    <definedName name="EV__MEMORYCVW__FINALIZE_LABOR_PLAN_AT_CORPORATE_LEVEL2_ENTITY" hidden="1">"[E_2006"</definedName>
    <definedName name="EV__MEMORYCVW__FINALIZE_LABOR_PLAN_AT_CORPORATE_LEVEL2_IC_COST_CENTER" hidden="1">"[ALL_ICC_COST_CENTER"</definedName>
    <definedName name="EV__MEMORYCVW__FINALIZE_LABOR_PLAN_AT_CORPORATE_LEVEL2_L_ACCOUNT" hidden="1">"[A_ALL_STAT_ACCOUNTS"</definedName>
    <definedName name="EV__MEMORYCVW__FINALIZE_LABOR_PLAN_AT_CORPORATE_LEVEL2_L_DATASRC" hidden="1">"[FINAL"</definedName>
    <definedName name="EV__MEMORYCVW__FINALIZE_LABOR_PLAN_AT_CORPORATE_LEVEL2_MEASURES" hidden="1">"[PERIODIC"</definedName>
    <definedName name="EV__MEMORYCVW__FINALIZE_LABOR_PLAN_AT_CORPORATE_LEVEL2_PAYSCALE_GROUP" hidden="1">"[UP1_UNION"</definedName>
    <definedName name="EV__MEMORYCVW__FINALIZE_LABOR_PLAN_AT_CORPORATE_LEVEL2_RPTCURRENCY" hidden="1">"[LC"</definedName>
    <definedName name="EV__MEMORYCVW__FINALIZE_LABOR_PLAN_AT_CORPORATE_LEVEL2_TIME" hidden="1">"[2012.TOTAL"</definedName>
    <definedName name="EV__MEMORYCVW__FINALIZE_LABOR_PLAN_AT_COST_CENTER_LEVEL.XLTX" hidden="1">"[LABOR"</definedName>
    <definedName name="EV__MEMORYCVW__FINALIZE_LABOR_PLAN_AT_COST_CENTER_LEVEL1" hidden="1">"[TECOLABOR"</definedName>
    <definedName name="EV__MEMORYCVW__FINALIZE_LABOR_PLAN_AT_COST_CENTER_LEVEL2" hidden="1">"[LABOR"</definedName>
    <definedName name="EV__MEMORYCVW__FINALIZE_LABOR_PLAN1" hidden="1">"[TECOLABOR"</definedName>
    <definedName name="EV__MEMORYCVW__FINALIZE_LABOR_PLAN1.XLSX" hidden="1">"[TECOLABOR"</definedName>
    <definedName name="EV__MEMORYCVW__FUNCRES.XLAM" hidden="1">"[TECOLABOR"</definedName>
    <definedName name="EV__MEMORYCVW__FUNCRES.XLAM_ACCOUNT" hidden="1">"[Std_Reporting_TE01"</definedName>
    <definedName name="EV__MEMORYCVW__FUNCRES.XLAM_CATEGORY" hidden="1">"[WKG_BUDGET"</definedName>
    <definedName name="EV__MEMORYCVW__FUNCRES.XLAM_COST_CENTER" hidden="1">"[CC_137000"</definedName>
    <definedName name="EV__MEMORYCVW__FUNCRES.XLAM_ENTITY" hidden="1">"[E_2002"</definedName>
    <definedName name="EV__MEMORYCVW__FUNCRES.XLAM_I_ENTITY" hidden="1">"[IE_NA"</definedName>
    <definedName name="EV__MEMORYCVW__FUNCRES.XLAM_IC_COST_CENTER" hidden="1">"[ICC_NA"</definedName>
    <definedName name="EV__MEMORYCVW__FUNCRES.XLAM_L_ACCOUNT" hidden="1">"[A_ALL_STAT_ACCOUNTS"</definedName>
    <definedName name="EV__MEMORYCVW__FUNCRES.XLAM_L_DATASRC" hidden="1">"[RECEIVE"</definedName>
    <definedName name="EV__MEMORYCVW__FUNCRES.XLAM_MEASURES" hidden="1">"[PERIODIC"</definedName>
    <definedName name="EV__MEMORYCVW__FUNCRES.XLAM_P_DATASOURCE" hidden="1">"[FINAL_CC"</definedName>
    <definedName name="EV__MEMORYCVW__FUNCRES.XLAM_PAYSCALE_GROUP" hidden="1">"[PG_NA"</definedName>
    <definedName name="EV__MEMORYCVW__FUNCRES.XLAM_RPTCURRENCY" hidden="1">"[LC"</definedName>
    <definedName name="EV__MEMORYCVW__FUNCRES.XLAM_TIME" hidden="1">"[2016.TOTAL"</definedName>
    <definedName name="EV__MEMORYCVW__HEADCOUNT_DETAIL_REPORT1" hidden="1">"[TECOLABOR"</definedName>
    <definedName name="EV__MEMORYCVW__HEADCOUNT_DETAIL_REPORT1_CATEGORY" hidden="1">"[FNL_BUDGET"</definedName>
    <definedName name="EV__MEMORYCVW__HEADCOUNT_DETAIL_REPORT1_COST_CENTER" hidden="1">"[Corporate_Services"</definedName>
    <definedName name="EV__MEMORYCVW__HEADCOUNT_DETAIL_REPORT1_ENTITY" hidden="1">"[E_2201"</definedName>
    <definedName name="EV__MEMORYCVW__HEADCOUNT_DETAIL_REPORT1_I_ENTITY" hidden="1">"[IE_NA"</definedName>
    <definedName name="EV__MEMORYCVW__HEADCOUNT_DETAIL_REPORT1_IC_COST_CENTER" hidden="1">"[ICC_NA"</definedName>
    <definedName name="EV__MEMORYCVW__HEADCOUNT_DETAIL_REPORT1_L_ACCOUNT" hidden="1">"[A_ALL_STAT_ACCOUNTS"</definedName>
    <definedName name="EV__MEMORYCVW__HEADCOUNT_DETAIL_REPORT1_L_DATASRC" hidden="1">"[INPUT"</definedName>
    <definedName name="EV__MEMORYCVW__HEADCOUNT_DETAIL_REPORT1_MEASURES" hidden="1">"[PERIODIC"</definedName>
    <definedName name="EV__MEMORYCVW__HEADCOUNT_DETAIL_REPORT1_PAYSCALE_GROUP" hidden="1">"[TOTAL_PAYSCALEGROUPS"</definedName>
    <definedName name="EV__MEMORYCVW__HEADCOUNT_DETAIL_REPORT1_RPTCURRENCY" hidden="1">"[LC"</definedName>
    <definedName name="EV__MEMORYCVW__HEADCOUNT_DETAIL_REPORT1_TIME" hidden="1">"[2014.TOTAL"</definedName>
    <definedName name="EV__MEMORYCVW__HEADCOUNT_REVIEW_INPUT_SCHEDULE.XLTX" hidden="1">"[LABOR"</definedName>
    <definedName name="EV__MEMORYCVW__HEADCOUNT_REVIEW_INPUT_SCHEDULE.XLTX_CATEGORY" hidden="1">"[ACTUAL"</definedName>
    <definedName name="EV__MEMORYCVW__HEADCOUNT_REVIEW_INPUT_SCHEDULE.XLTX_COST_CENTER" hidden="1">"[CC_NA"</definedName>
    <definedName name="EV__MEMORYCVW__HEADCOUNT_REVIEW_INPUT_SCHEDULE.XLTX_ENTITY" hidden="1">"[TECO_LEGAL"</definedName>
    <definedName name="EV__MEMORYCVW__HEADCOUNT_REVIEW_INPUT_SCHEDULE.XLTX_IC_COST_CENTER" hidden="1">"[ALL_ICC_COST_CENTER"</definedName>
    <definedName name="EV__MEMORYCVW__HEADCOUNT_REVIEW_INPUT_SCHEDULE.XLTX_L_ACCOUNT" hidden="1">"[A_ALL_STAT_ACCOUNTS"</definedName>
    <definedName name="EV__MEMORYCVW__HEADCOUNT_REVIEW_INPUT_SCHEDULE.XLTX_L_DATASRC" hidden="1">"[FINAL"</definedName>
    <definedName name="EV__MEMORYCVW__HEADCOUNT_REVIEW_INPUT_SCHEDULE.XLTX_MEASURES" hidden="1">"[PERIODIC"</definedName>
    <definedName name="EV__MEMORYCVW__HEADCOUNT_REVIEW_INPUT_SCHEDULE.XLTX_PAYSCALE_GROUP" hidden="1">"[TOTAL_PAYSCALEGROUPS"</definedName>
    <definedName name="EV__MEMORYCVW__HEADCOUNT_REVIEW_INPUT_SCHEDULE.XLTX_RPTCURRENCY" hidden="1">"[LC"</definedName>
    <definedName name="EV__MEMORYCVW__HEADCOUNT_REVIEW_INPUT_SCHEDULE.XLTX_TIME" hidden="1">"[2005.TOTAL"</definedName>
    <definedName name="EV__MEMORYCVW__HEADCOUNT_REVIEW_INPUT_SCHEDULE1" hidden="1">"[TECOLABOR"</definedName>
    <definedName name="EV__MEMORYCVW__HEADCOUNT_REVIEW_INPUT_SCHEDULE1_CATEGORY" hidden="1">"[WKG_BUDGET"</definedName>
    <definedName name="EV__MEMORYCVW__HEADCOUNT_REVIEW_INPUT_SCHEDULE1_COST_CENTER" hidden="1">"[CC_234061"</definedName>
    <definedName name="EV__MEMORYCVW__HEADCOUNT_REVIEW_INPUT_SCHEDULE1_ENTITY" hidden="1">"[E_2201"</definedName>
    <definedName name="EV__MEMORYCVW__HEADCOUNT_REVIEW_INPUT_SCHEDULE1_I_ENTITY" hidden="1">"[IE_NA"</definedName>
    <definedName name="EV__MEMORYCVW__HEADCOUNT_REVIEW_INPUT_SCHEDULE1_IC_COST_CENTER" hidden="1">"[ICC_NA"</definedName>
    <definedName name="EV__MEMORYCVW__HEADCOUNT_REVIEW_INPUT_SCHEDULE1_L_ACCOUNT" hidden="1">"[A_ALL_STAT_ACCOUNTS"</definedName>
    <definedName name="EV__MEMORYCVW__HEADCOUNT_REVIEW_INPUT_SCHEDULE1_L_DATASRC" hidden="1">"[INPUT"</definedName>
    <definedName name="EV__MEMORYCVW__HEADCOUNT_REVIEW_INPUT_SCHEDULE1_MEASURES" hidden="1">"[PERIODIC"</definedName>
    <definedName name="EV__MEMORYCVW__HEADCOUNT_REVIEW_INPUT_SCHEDULE1_PAYSCALE_GROUP" hidden="1">"[TOTAL_PAYSCALEGROUPS"</definedName>
    <definedName name="EV__MEMORYCVW__HEADCOUNT_REVIEW_INPUT_SCHEDULE1_RPTCURRENCY" hidden="1">"[LC"</definedName>
    <definedName name="EV__MEMORYCVW__HEADCOUNT_REVIEW_INPUT_SCHEDULE1_TIME" hidden="1">"[2015.TOTAL"</definedName>
    <definedName name="EV__MEMORYCVW__INCOME_STATEMENT_REPORT1" hidden="1">"[PLANNING"</definedName>
    <definedName name="EV__MEMORYCVW__INCOME_STATEMENT_REPORT1_ACCOUNT" hidden="1">"[Std_Reporting_TE01"</definedName>
    <definedName name="EV__MEMORYCVW__INCOME_STATEMENT_REPORT1_CATEGORY" hidden="1">"[ACTUAL"</definedName>
    <definedName name="EV__MEMORYCVW__INCOME_STATEMENT_REPORT1_COST_CENTER" hidden="1">"[CC_130058"</definedName>
    <definedName name="EV__MEMORYCVW__INCOME_STATEMENT_REPORT1_ENTITY" hidden="1">"[E_2002"</definedName>
    <definedName name="EV__MEMORYCVW__INCOME_STATEMENT_REPORT1_MEASURES" hidden="1">"[YTD"</definedName>
    <definedName name="EV__MEMORYCVW__INCOME_STATEMENT_REPORT1_P_DATASOURCE" hidden="1">"[TOTAL"</definedName>
    <definedName name="EV__MEMORYCVW__INCOME_STATEMENT_REPORT1_RPTCURRENCY" hidden="1">"[LC"</definedName>
    <definedName name="EV__MEMORYCVW__INCOME_STATEMENT_REPORT1_TIME" hidden="1">"[2014.TOTAL"</definedName>
    <definedName name="EV__MEMORYCVW__LABOR_BUDGET_REVIEW_SIGN_OFF.XLTX" hidden="1">"[TECOLABOR"</definedName>
    <definedName name="EV__MEMORYCVW__LABOR_BUDGET_REVIEW_SIGN_OFF1" hidden="1">"[TECOLABOR"</definedName>
    <definedName name="EV__MEMORYCVW__LABOR_BUDGET_REVIEW_SIGN_OFF1.XLSX" hidden="1">"[TECOLABOR"</definedName>
    <definedName name="EV__MEMORYCVW__LABOR_BUDGET_REVIEW_SIGN_OFF1_CATEGORY" hidden="1">"[WKG_BUDGET"</definedName>
    <definedName name="EV__MEMORYCVW__LABOR_BUDGET_REVIEW_SIGN_OFF1_COST_CENTER" hidden="1">"[Corp_Svcs_CHRO"</definedName>
    <definedName name="EV__MEMORYCVW__LABOR_BUDGET_REVIEW_SIGN_OFF1_ENTITY" hidden="1">"[E_2002"</definedName>
    <definedName name="EV__MEMORYCVW__LABOR_BUDGET_REVIEW_SIGN_OFF1_I_ENTITY" hidden="1">"[IE_NA"</definedName>
    <definedName name="EV__MEMORYCVW__LABOR_BUDGET_REVIEW_SIGN_OFF1_IC_COST_CENTER" hidden="1">"[ICC_NA"</definedName>
    <definedName name="EV__MEMORYCVW__LABOR_BUDGET_REVIEW_SIGN_OFF1_L_ACCOUNT" hidden="1">"[A_ALL_STAT_ACCOUNTS"</definedName>
    <definedName name="EV__MEMORYCVW__LABOR_BUDGET_REVIEW_SIGN_OFF1_L_DATASRC" hidden="1">"[INPUT"</definedName>
    <definedName name="EV__MEMORYCVW__LABOR_BUDGET_REVIEW_SIGN_OFF1_MEASURES" hidden="1">"[PERIODIC"</definedName>
    <definedName name="EV__MEMORYCVW__LABOR_BUDGET_REVIEW_SIGN_OFF1_PAYSCALE_GROUP" hidden="1">"[TOTAL_PAYSCALEGROUPS"</definedName>
    <definedName name="EV__MEMORYCVW__LABOR_BUDGET_REVIEW_SIGN_OFF1_RPTCURRENCY" hidden="1">"[LC"</definedName>
    <definedName name="EV__MEMORYCVW__LABOR_BUDGET_REVIEW_SIGN_OFF1_TIME" hidden="1">"[2016.TOTAL"</definedName>
    <definedName name="EV__MEMORYCVW__LABOR_BUDGET_REVIEW_SIGN_OFF2" hidden="1">"[TECOLABOR"</definedName>
    <definedName name="EV__MEMORYCVW__LABOR_DISTRIBUTION_BY_COST_CENTER.XLSM" hidden="1">"[LABOR"</definedName>
    <definedName name="EV__MEMORYCVW__LABOR_DISTRIBUTION_BY_COST_CENTER.XLSM_CATEGORY" hidden="1">"[WKG_BUDGET"</definedName>
    <definedName name="EV__MEMORYCVW__LABOR_DISTRIBUTION_BY_COST_CENTER.XLSM_COST_CENTER" hidden="1">"[CC_410343"</definedName>
    <definedName name="EV__MEMORYCVW__LABOR_DISTRIBUTION_BY_COST_CENTER.XLSM_ENTITY" hidden="1">"[E_9000"</definedName>
    <definedName name="EV__MEMORYCVW__LABOR_DISTRIBUTION_BY_COST_CENTER.XLSM_IC_COST_CENTER" hidden="1">"[ICC_NA"</definedName>
    <definedName name="EV__MEMORYCVW__LABOR_DISTRIBUTION_BY_COST_CENTER.XLSM_L_ACCOUNT" hidden="1">"[A_ALL_STAT_ACCOUNTS"</definedName>
    <definedName name="EV__MEMORYCVW__LABOR_DISTRIBUTION_BY_COST_CENTER.XLSM_L_DATASRC" hidden="1">"[SEND"</definedName>
    <definedName name="EV__MEMORYCVW__LABOR_DISTRIBUTION_BY_COST_CENTER.XLSM_MEASURES" hidden="1">"[PERIODIC"</definedName>
    <definedName name="EV__MEMORYCVW__LABOR_DISTRIBUTION_BY_COST_CENTER.XLSM_PAYSCALE_GROUP" hidden="1">"[PG_NA"</definedName>
    <definedName name="EV__MEMORYCVW__LABOR_DISTRIBUTION_BY_COST_CENTER.XLSM_RPTCURRENCY" hidden="1">"[LC"</definedName>
    <definedName name="EV__MEMORYCVW__LABOR_DISTRIBUTION_BY_COST_CENTER.XLSM_TIME" hidden="1">"[2012.JAN"</definedName>
    <definedName name="EV__MEMORYCVW__LABOR_DISTRIBUTION_BY_COST_CENTER1" hidden="1">"[TECOLABOR"</definedName>
    <definedName name="EV__MEMORYCVW__LABOR_DISTRIBUTION_BY_COST_CENTER1_CATEGORY" hidden="1">"[WKG_BUDGET"</definedName>
    <definedName name="EV__MEMORYCVW__LABOR_DISTRIBUTION_BY_COST_CENTER1_COST_CENTER" hidden="1">"[CC_100056"</definedName>
    <definedName name="EV__MEMORYCVW__LABOR_DISTRIBUTION_BY_COST_CENTER1_ENTITY" hidden="1">"[E_2001"</definedName>
    <definedName name="EV__MEMORYCVW__LABOR_DISTRIBUTION_BY_COST_CENTER1_I_ENTITY" hidden="1">"[IE_NA"</definedName>
    <definedName name="EV__MEMORYCVW__LABOR_DISTRIBUTION_BY_COST_CENTER1_IC_COST_CENTER" hidden="1">"[ICC_NA"</definedName>
    <definedName name="EV__MEMORYCVW__LABOR_DISTRIBUTION_BY_COST_CENTER1_L_ACCOUNT" hidden="1">"[A_ALL_STAT_ACCOUNTS"</definedName>
    <definedName name="EV__MEMORYCVW__LABOR_DISTRIBUTION_BY_COST_CENTER1_L_DATASRC" hidden="1">"[RECEIVE"</definedName>
    <definedName name="EV__MEMORYCVW__LABOR_DISTRIBUTION_BY_COST_CENTER1_MEASURES" hidden="1">"[PERIODIC"</definedName>
    <definedName name="EV__MEMORYCVW__LABOR_DISTRIBUTION_BY_COST_CENTER1_PAYSCALE_GROUP" hidden="1">"[PG_NA"</definedName>
    <definedName name="EV__MEMORYCVW__LABOR_DISTRIBUTION_BY_COST_CENTER1_RPTCURRENCY" hidden="1">"[LC"</definedName>
    <definedName name="EV__MEMORYCVW__LABOR_DISTRIBUTION_BY_COST_CENTER1_TIME" hidden="1">"[2015.TOTAL"</definedName>
    <definedName name="EV__MEMORYCVW__LABOR_DISTRIBUTION_BY_COST_TYPE1" hidden="1">"[TECOLABOR"</definedName>
    <definedName name="EV__MEMORYCVW__LABOR_DISTRIBUTION_BY_COST_TYPE1_CATEGORY" hidden="1">"[WKG_BUDGET"</definedName>
    <definedName name="EV__MEMORYCVW__LABOR_DISTRIBUTION_BY_COST_TYPE1_COST_CENTER" hidden="1">"[CC_130079"</definedName>
    <definedName name="EV__MEMORYCVW__LABOR_DISTRIBUTION_BY_COST_TYPE1_ENTITY" hidden="1">"[E_2002"</definedName>
    <definedName name="EV__MEMORYCVW__LABOR_DISTRIBUTION_BY_COST_TYPE1_I_ENTITY" hidden="1">"[IE_NA"</definedName>
    <definedName name="EV__MEMORYCVW__LABOR_DISTRIBUTION_BY_COST_TYPE1_IC_COST_CENTER" hidden="1">"[ICC_NA"</definedName>
    <definedName name="EV__MEMORYCVW__LABOR_DISTRIBUTION_BY_COST_TYPE1_L_ACCOUNT" hidden="1">"[A_ALL_COST_TYPES"</definedName>
    <definedName name="EV__MEMORYCVW__LABOR_DISTRIBUTION_BY_COST_TYPE1_L_DATASRC" hidden="1">"[INPUT"</definedName>
    <definedName name="EV__MEMORYCVW__LABOR_DISTRIBUTION_BY_COST_TYPE1_MEASURES" hidden="1">"[PERIODIC"</definedName>
    <definedName name="EV__MEMORYCVW__LABOR_DISTRIBUTION_BY_COST_TYPE1_PAYSCALE_GROUP" hidden="1">"[PG_NA"</definedName>
    <definedName name="EV__MEMORYCVW__LABOR_DISTRIBUTION_BY_COST_TYPE1_RPTCURRENCY" hidden="1">"[LC"</definedName>
    <definedName name="EV__MEMORYCVW__LABOR_DISTRIBUTION_BY_COST_TYPE1_TIME" hidden="1">"[2016.TOTAL"</definedName>
    <definedName name="EV__MEMORYCVW__LABOR_PLANNING_MENU.XLSM" hidden="1">"[TECOLABOR"</definedName>
    <definedName name="EV__MEMORYCVW__LABOR_PLANNING_MENU.XLSM_CATEGORY" hidden="1">"[WKG_BUDGET"</definedName>
    <definedName name="EV__MEMORYCVW__LABOR_PLANNING_MENU.XLSM_COST_CENTER" hidden="1">"[CC_240299"</definedName>
    <definedName name="EV__MEMORYCVW__LABOR_PLANNING_MENU.XLSM_ENTITY" hidden="1">"[E_2201"</definedName>
    <definedName name="EV__MEMORYCVW__LABOR_PLANNING_MENU.XLSM_I_ENTITY" hidden="1">"[IE_NA"</definedName>
    <definedName name="EV__MEMORYCVW__LABOR_PLANNING_MENU.XLSM_IC_COST_CENTER" hidden="1">"[ICC_NA"</definedName>
    <definedName name="EV__MEMORYCVW__LABOR_PLANNING_MENU.XLSM_L_ACCOUNT" hidden="1">"[A_ALL_STAT_ACCOUNTS"</definedName>
    <definedName name="EV__MEMORYCVW__LABOR_PLANNING_MENU.XLSM_L_DATASRC" hidden="1">"[INPUT"</definedName>
    <definedName name="EV__MEMORYCVW__LABOR_PLANNING_MENU.XLSM_MEASURES" hidden="1">"[PERIODIC"</definedName>
    <definedName name="EV__MEMORYCVW__LABOR_PLANNING_MENU.XLSM_PAYSCALE_GROUP" hidden="1">"[TOTAL_PAYSCALEGROUPS"</definedName>
    <definedName name="EV__MEMORYCVW__LABOR_PLANNING_MENU.XLSM_RPTCURRENCY" hidden="1">"[LC"</definedName>
    <definedName name="EV__MEMORYCVW__LABOR_PLANNING_MENU.XLSM_TIME" hidden="1">"[2012.TOTAL"</definedName>
    <definedName name="EV__MEMORYCVW__LABOR_PLANNING_MENU1" hidden="1">"[TECOLABOR"</definedName>
    <definedName name="EV__MEMORYCVW__LABOR_PLANNING_MENU1_CATEGORY" hidden="1">"[WKG_BUDGET"</definedName>
    <definedName name="EV__MEMORYCVW__LABOR_PLANNING_MENU1_COST_CENTER" hidden="1">"[CC_131507"</definedName>
    <definedName name="EV__MEMORYCVW__LABOR_PLANNING_MENU1_ENTITY" hidden="1">"[E_2002"</definedName>
    <definedName name="EV__MEMORYCVW__LABOR_PLANNING_MENU1_I_ENTITY" hidden="1">"[IE_NA"</definedName>
    <definedName name="EV__MEMORYCVW__LABOR_PLANNING_MENU1_IC_COST_CENTER" hidden="1">"[ICC_NA"</definedName>
    <definedName name="EV__MEMORYCVW__LABOR_PLANNING_MENU1_L_ACCOUNT" hidden="1">"[A_ALL_STAT_ACCOUNTS"</definedName>
    <definedName name="EV__MEMORYCVW__LABOR_PLANNING_MENU1_L_DATASRC" hidden="1">"[INPUT"</definedName>
    <definedName name="EV__MEMORYCVW__LABOR_PLANNING_MENU1_MEASURES" hidden="1">"[PERIODIC"</definedName>
    <definedName name="EV__MEMORYCVW__LABOR_PLANNING_MENU1_PAYSCALE_GROUP" hidden="1">"[TOTAL_PAYSCALEGROUPS"</definedName>
    <definedName name="EV__MEMORYCVW__LABOR_PLANNING_MENU1_RPTCURRENCY" hidden="1">"[LC"</definedName>
    <definedName name="EV__MEMORYCVW__LABOR_PLANNING_MENU1_TIME" hidden="1">"[2017.TOTAL"</definedName>
    <definedName name="EV__MEMORYCVW__LABOR_PLANNING_MENU2" hidden="1">"[TECOLABOR"</definedName>
    <definedName name="EV__MEMORYCVW__LABOR_PLANNING_MENU2_CATEGORY" hidden="1">"[WKG_BUDGET"</definedName>
    <definedName name="EV__MEMORYCVW__LABOR_PLANNING_MENU2_COST_CENTER" hidden="1">"[CC_304400"</definedName>
    <definedName name="EV__MEMORYCVW__LABOR_PLANNING_MENU2_ENTITY" hidden="1">"[E_2301"</definedName>
    <definedName name="EV__MEMORYCVW__LABOR_PLANNING_MENU2_I_ENTITY" hidden="1">"[IE_NA"</definedName>
    <definedName name="EV__MEMORYCVW__LABOR_PLANNING_MENU2_IC_COST_CENTER" hidden="1">"[ICC_NA"</definedName>
    <definedName name="EV__MEMORYCVW__LABOR_PLANNING_MENU2_L_ACCOUNT" hidden="1">"[A_ALL_STAT_ACCOUNTS"</definedName>
    <definedName name="EV__MEMORYCVW__LABOR_PLANNING_MENU2_L_DATASRC" hidden="1">"[INPUT"</definedName>
    <definedName name="EV__MEMORYCVW__LABOR_PLANNING_MENU2_MEASURES" hidden="1">"[PERIODIC"</definedName>
    <definedName name="EV__MEMORYCVW__LABOR_PLANNING_MENU2_PAYSCALE_GROUP" hidden="1">"[UP_101_UNION_0010"</definedName>
    <definedName name="EV__MEMORYCVW__LABOR_PLANNING_MENU2_RPTCURRENCY" hidden="1">"[LC"</definedName>
    <definedName name="EV__MEMORYCVW__LABOR_PLANNING_MENU2_TIME" hidden="1">"[2012.TOTAL"</definedName>
    <definedName name="EV__MEMORYCVW__OM_SEND_REC_REPORT1" hidden="1">"[TECOLABOR"</definedName>
    <definedName name="EV__MEMORYCVW__OM_SEND_REC_REPORT1_CATEGORY" hidden="1">"[FCST_7_5"</definedName>
    <definedName name="EV__MEMORYCVW__OM_SEND_REC_REPORT1_COST_CENTER" hidden="1">"[Corporate_TSI"</definedName>
    <definedName name="EV__MEMORYCVW__OM_SEND_REC_REPORT1_ENTITY" hidden="1">"[E_2002"</definedName>
    <definedName name="EV__MEMORYCVW__OM_SEND_REC_REPORT1_I_ENTITY" hidden="1">"[IE_NA"</definedName>
    <definedName name="EV__MEMORYCVW__OM_SEND_REC_REPORT1_IC_COST_CENTER" hidden="1">"[ICC_NA"</definedName>
    <definedName name="EV__MEMORYCVW__OM_SEND_REC_REPORT1_L_ACCOUNT" hidden="1">"[A_ALL_STAT_ACCOUNTS"</definedName>
    <definedName name="EV__MEMORYCVW__OM_SEND_REC_REPORT1_L_DATASRC" hidden="1">"[INPUT"</definedName>
    <definedName name="EV__MEMORYCVW__OM_SEND_REC_REPORT1_MEASURES" hidden="1">"[PERIODIC"</definedName>
    <definedName name="EV__MEMORYCVW__OM_SEND_REC_REPORT1_PAYSCALE_GROUP" hidden="1">"[TOTAL_PAYSCALEGROUPS"</definedName>
    <definedName name="EV__MEMORYCVW__OM_SEND_REC_REPORT1_RPTCURRENCY" hidden="1">"[LC"</definedName>
    <definedName name="EV__MEMORYCVW__OM_SEND_REC_REPORT1_TIME" hidden="1">"[2015.TOTAL"</definedName>
    <definedName name="EV__MEMORYCVW__OM_SEND_REC_REPORT2" hidden="1">"[TECOLABOR"</definedName>
    <definedName name="EV__MEMORYCVW__OM_SEND_REC_REPORT2_CATEGORY" hidden="1">"[WKG_BUDGET"</definedName>
    <definedName name="EV__MEMORYCVW__OM_SEND_REC_REPORT2_COST_CENTER" hidden="1">"[Corporate_TSI"</definedName>
    <definedName name="EV__MEMORYCVW__OM_SEND_REC_REPORT2_ENTITY" hidden="1">"[E_2002"</definedName>
    <definedName name="EV__MEMORYCVW__OM_SEND_REC_REPORT2_I_ENTITY" hidden="1">"[IE_NA"</definedName>
    <definedName name="EV__MEMORYCVW__OM_SEND_REC_REPORT2_IC_COST_CENTER" hidden="1">"[ICC_NA"</definedName>
    <definedName name="EV__MEMORYCVW__OM_SEND_REC_REPORT2_L_ACCOUNT" hidden="1">"[A_ALL_COST_TYPES"</definedName>
    <definedName name="EV__MEMORYCVW__OM_SEND_REC_REPORT2_L_DATASRC" hidden="1">"[INPUT"</definedName>
    <definedName name="EV__MEMORYCVW__OM_SEND_REC_REPORT2_MEASURES" hidden="1">"[PERIODIC"</definedName>
    <definedName name="EV__MEMORYCVW__OM_SEND_REC_REPORT2_PAYSCALE_GROUP" hidden="1">"[PG_NA"</definedName>
    <definedName name="EV__MEMORYCVW__OM_SEND_REC_REPORT2_RPTCURRENCY" hidden="1">"[LC"</definedName>
    <definedName name="EV__MEMORYCVW__OM_SEND_REC_REPORT2_TIME" hidden="1">"[2014.TOTAL"</definedName>
    <definedName name="EV__MEMORYCVW__OM_SEND_REC_VARIANCE1" hidden="1">"[TECOLABOR"</definedName>
    <definedName name="EV__MEMORYCVW__OM_SEND_REC_VARIANCE1_CATEGORY" hidden="1">"[WKG_BUDGET"</definedName>
    <definedName name="EV__MEMORYCVW__OM_SEND_REC_VARIANCE1_COST_CENTER" hidden="1">"[CC_108100"</definedName>
    <definedName name="EV__MEMORYCVW__OM_SEND_REC_VARIANCE1_ENTITY" hidden="1">"[E_2001"</definedName>
    <definedName name="EV__MEMORYCVW__OM_SEND_REC_VARIANCE1_I_ENTITY" hidden="1">"[IE_NA"</definedName>
    <definedName name="EV__MEMORYCVW__OM_SEND_REC_VARIANCE1_IC_COST_CENTER" hidden="1">"[ICC_NA"</definedName>
    <definedName name="EV__MEMORYCVW__OM_SEND_REC_VARIANCE1_L_ACCOUNT" hidden="1">"[A_ALL_STAT_ACCOUNTS"</definedName>
    <definedName name="EV__MEMORYCVW__OM_SEND_REC_VARIANCE1_L_DATASRC" hidden="1">"[INPUT"</definedName>
    <definedName name="EV__MEMORYCVW__OM_SEND_REC_VARIANCE1_MEASURES" hidden="1">"[PERIODIC"</definedName>
    <definedName name="EV__MEMORYCVW__OM_SEND_REC_VARIANCE1_PAYSCALE_GROUP" hidden="1">"[TOTAL_PAYSCALEGROUPS"</definedName>
    <definedName name="EV__MEMORYCVW__OM_SEND_REC_VARIANCE1_RPTCURRENCY" hidden="1">"[LC"</definedName>
    <definedName name="EV__MEMORYCVW__OM_SEND_REC_VARIANCE1_TIME" hidden="1">"[2016.TOTAL"</definedName>
    <definedName name="EV__MEMORYCVW__PAYROLL_ASSUMPTIONS_AT_CORPORATE_LEVEL1" hidden="1">"[TECOLABOR"</definedName>
    <definedName name="EV__MEMORYCVW__PAYROLL_ASSUMPTIONS_AT_CORPORATE_LEVEL1_CATEGORY" hidden="1">"[ACTUAL"</definedName>
    <definedName name="EV__MEMORYCVW__PAYROLL_ASSUMPTIONS_AT_CORPORATE_LEVEL1_COST_CENTER" hidden="1">"[CC_410321"</definedName>
    <definedName name="EV__MEMORYCVW__PAYROLL_ASSUMPTIONS_AT_CORPORATE_LEVEL1_ENTITY" hidden="1">"[E_9000"</definedName>
    <definedName name="EV__MEMORYCVW__PAYROLL_ASSUMPTIONS_AT_CORPORATE_LEVEL1_I_ENTITY" hidden="1">"[ALL_IE_ENTITIES"</definedName>
    <definedName name="EV__MEMORYCVW__PAYROLL_ASSUMPTIONS_AT_CORPORATE_LEVEL1_IC_COST_CENTER" hidden="1">"[ALL_ICC_COST_CENTER"</definedName>
    <definedName name="EV__MEMORYCVW__PAYROLL_ASSUMPTIONS_AT_CORPORATE_LEVEL1_L_ACCOUNT" hidden="1">"[A_ALL_STAT_ACCOUNTS"</definedName>
    <definedName name="EV__MEMORYCVW__PAYROLL_ASSUMPTIONS_AT_CORPORATE_LEVEL1_L_DATASRC" hidden="1">"[FINAL"</definedName>
    <definedName name="EV__MEMORYCVW__PAYROLL_ASSUMPTIONS_AT_CORPORATE_LEVEL1_MEASURES" hidden="1">"[PERIODIC"</definedName>
    <definedName name="EV__MEMORYCVW__PAYROLL_ASSUMPTIONS_AT_CORPORATE_LEVEL1_PAYSCALE_GROUP" hidden="1">"[UP_101_EXEMPT"</definedName>
    <definedName name="EV__MEMORYCVW__PAYROLL_ASSUMPTIONS_AT_CORPORATE_LEVEL1_RPTCURRENCY" hidden="1">"[LC"</definedName>
    <definedName name="EV__MEMORYCVW__PAYROLL_ASSUMPTIONS_AT_CORPORATE_LEVEL1_TIME" hidden="1">"[2012.TOTAL"</definedName>
    <definedName name="EV__MEMORYCVW__PGS_TO_NMGC.XLSX" hidden="1">"[PLANNING"</definedName>
    <definedName name="EV__MEMORYCVW__PGS_TO_NMGC.XLSX_ACCOUNT" hidden="1">"[NET_INCOME"</definedName>
    <definedName name="EV__MEMORYCVW__PGS_TO_NMGC.XLSX_CATEGORY" hidden="1">"[WKG_BUDGET"</definedName>
    <definedName name="EV__MEMORYCVW__PGS_TO_NMGC.XLSX_COST_CENTER" hidden="1">"[CC_233045"</definedName>
    <definedName name="EV__MEMORYCVW__PGS_TO_NMGC.XLSX_ENTITY" hidden="1">"[E_2201"</definedName>
    <definedName name="EV__MEMORYCVW__PGS_TO_NMGC.XLSX_MEASURES" hidden="1">"[PERIODIC"</definedName>
    <definedName name="EV__MEMORYCVW__PGS_TO_NMGC.XLSX_P_DATASOURCE" hidden="1">"[TOTAL_REST"</definedName>
    <definedName name="EV__MEMORYCVW__PGS_TO_NMGC.XLSX_RPTCURRENCY" hidden="1">"[LC"</definedName>
    <definedName name="EV__MEMORYCVW__PGS_TO_NMGC.XLSX_TIME" hidden="1">"[2017.TOTAL"</definedName>
    <definedName name="EV__MEMORYCVW__PLANNING_PROCESS_MENU1" hidden="1">"[PLANNING"</definedName>
    <definedName name="EV__MEMORYCVW__PLANNING_PROCESS_MENU1_ACCOUNT" hidden="1">"[OM_OTH_EX"</definedName>
    <definedName name="EV__MEMORYCVW__PLANNING_PROCESS_MENU1_CATEGORY" hidden="1">"[ACTUAL"</definedName>
    <definedName name="EV__MEMORYCVW__PLANNING_PROCESS_MENU1_COST_CENTER" hidden="1">"[CC_131004"</definedName>
    <definedName name="EV__MEMORYCVW__PLANNING_PROCESS_MENU1_ENTITY" hidden="1">"[E_2002"</definedName>
    <definedName name="EV__MEMORYCVW__PLANNING_PROCESS_MENU1_MEASURES" hidden="1">"[PERIODIC"</definedName>
    <definedName name="EV__MEMORYCVW__PLANNING_PROCESS_MENU1_P_DATASOURCE" hidden="1">"[Allocable"</definedName>
    <definedName name="EV__MEMORYCVW__PLANNING_PROCESS_MENU1_RPTCURRENCY" hidden="1">"[LC"</definedName>
    <definedName name="EV__MEMORYCVW__PLANNING_PROCESS_MENU1_TIME" hidden="1">"[2016.TOTAL"</definedName>
    <definedName name="EV__MEMORYCVW__PLANNING_PROCESS_MENU2" hidden="1">"[PLANNING"</definedName>
    <definedName name="EV__MEMORYCVW__PLANNING_PROCESS_MENU2_ACCOUNT" hidden="1">"[Std_Reporting_TE01"</definedName>
    <definedName name="EV__MEMORYCVW__PLANNING_PROCESS_MENU2_CATEGORY" hidden="1">"[ACTUAL"</definedName>
    <definedName name="EV__MEMORYCVW__PLANNING_PROCESS_MENU2_COST_CENTER" hidden="1">"[CC_130062"</definedName>
    <definedName name="EV__MEMORYCVW__PLANNING_PROCESS_MENU2_ENTITY" hidden="1">"[E_2002"</definedName>
    <definedName name="EV__MEMORYCVW__PLANNING_PROCESS_MENU2_MEASURES" hidden="1">"[PERIODIC"</definedName>
    <definedName name="EV__MEMORYCVW__PLANNING_PROCESS_MENU2_P_DATASOURCE" hidden="1">"[FINAL_CC"</definedName>
    <definedName name="EV__MEMORYCVW__PLANNING_PROCESS_MENU2_RPTCURRENCY" hidden="1">"[LC"</definedName>
    <definedName name="EV__MEMORYCVW__PLANNING_PROCESS_MENU2_TIME" hidden="1">"[2016.TOTAL"</definedName>
    <definedName name="EV__MEMORYCVW__PRINT_SHOP_CHARGES_2015_AUGUST.XLSX" hidden="1">"[PLANNING"</definedName>
    <definedName name="EV__MEMORYCVW__PRINT_SHOP_CHARGES_2015_AUGUST.XLSX_ACCOUNT" hidden="1">"[Std_Reporting_TE01"</definedName>
    <definedName name="EV__MEMORYCVW__PRINT_SHOP_CHARGES_2015_AUGUST.XLSX_CATEGORY" hidden="1">"[ACTUAL"</definedName>
    <definedName name="EV__MEMORYCVW__PRINT_SHOP_CHARGES_2015_AUGUST.XLSX_COST_CENTER" hidden="1">"[CC_100071"</definedName>
    <definedName name="EV__MEMORYCVW__PRINT_SHOP_CHARGES_2015_AUGUST.XLSX_ENTITY" hidden="1">"[E_2001"</definedName>
    <definedName name="EV__MEMORYCVW__PRINT_SHOP_CHARGES_2015_AUGUST.XLSX_MEASURES" hidden="1">"[PERIODIC"</definedName>
    <definedName name="EV__MEMORYCVW__PRINT_SHOP_CHARGES_2015_AUGUST.XLSX_P_DATASOURCE" hidden="1">"[Allocable"</definedName>
    <definedName name="EV__MEMORYCVW__PRINT_SHOP_CHARGES_2015_AUGUST.XLSX_RPTCURRENCY" hidden="1">"[LC"</definedName>
    <definedName name="EV__MEMORYCVW__PRINT_SHOP_CHARGES_2015_AUGUST.XLSX_TIME" hidden="1">"[2016.TOTAL"</definedName>
    <definedName name="EV__MEMORYCVW__RESET_APRROVAL_STATUS_INPUT1" hidden="1">"[TECOLABOR"</definedName>
    <definedName name="EV__MEMORYCVW__RESET_APRROVAL_STATUS_INPUT1_CATEGORY" hidden="1">"[ACTUAL"</definedName>
    <definedName name="EV__MEMORYCVW__RESET_APRROVAL_STATUS_INPUT1_COST_CENTER" hidden="1">"[CC_254002"</definedName>
    <definedName name="EV__MEMORYCVW__RESET_APRROVAL_STATUS_INPUT1_ENTITY" hidden="1">"[E_2409"</definedName>
    <definedName name="EV__MEMORYCVW__RESET_APRROVAL_STATUS_INPUT1_I_ENTITY" hidden="1">"[ALL_IE_ENTITIES"</definedName>
    <definedName name="EV__MEMORYCVW__RESET_APRROVAL_STATUS_INPUT1_IC_COST_CENTER" hidden="1">"[ALL_ICC_COST_CENTER"</definedName>
    <definedName name="EV__MEMORYCVW__RESET_APRROVAL_STATUS_INPUT1_L_ACCOUNT" hidden="1">"[A_ALL_STAT_ACCOUNTS"</definedName>
    <definedName name="EV__MEMORYCVW__RESET_APRROVAL_STATUS_INPUT1_L_DATASRC" hidden="1">"[FINAL"</definedName>
    <definedName name="EV__MEMORYCVW__RESET_APRROVAL_STATUS_INPUT1_MEASURES" hidden="1">"[PERIODIC"</definedName>
    <definedName name="EV__MEMORYCVW__RESET_APRROVAL_STATUS_INPUT1_PAYSCALE_GROUP" hidden="1">"[TOTAL_PAYSCALEGROUPS"</definedName>
    <definedName name="EV__MEMORYCVW__RESET_APRROVAL_STATUS_INPUT1_RPTCURRENCY" hidden="1">"[LC"</definedName>
    <definedName name="EV__MEMORYCVW__RESET_APRROVAL_STATUS_INPUT1_TIME" hidden="1">"[2013.TOTAL"</definedName>
    <definedName name="EV__MEMORYCVW__REVIEW_AND_APPROVAL1" hidden="1">"[TECOLABOR"</definedName>
    <definedName name="EV__MEMORYCVW__REVIEW_AND_APPROVAL1_CATEGORY" hidden="1">"[WKG_BUDGET"</definedName>
    <definedName name="EV__MEMORYCVW__REVIEW_AND_APPROVAL1_COST_CENTER" hidden="1">"[CC_211020"</definedName>
    <definedName name="EV__MEMORYCVW__REVIEW_AND_APPROVAL1_ENTITY" hidden="1">"[E_9000"</definedName>
    <definedName name="EV__MEMORYCVW__REVIEW_AND_APPROVAL1_I_ENTITY" hidden="1">"[IE_NA"</definedName>
    <definedName name="EV__MEMORYCVW__REVIEW_AND_APPROVAL1_IC_COST_CENTER" hidden="1">"[ICC_NA"</definedName>
    <definedName name="EV__MEMORYCVW__REVIEW_AND_APPROVAL1_L_ACCOUNT" hidden="1">"[A_ALL_COST_TYPES"</definedName>
    <definedName name="EV__MEMORYCVW__REVIEW_AND_APPROVAL1_L_DATASRC" hidden="1">"[INPUT"</definedName>
    <definedName name="EV__MEMORYCVW__REVIEW_AND_APPROVAL1_MEASURES" hidden="1">"[PERIODIC"</definedName>
    <definedName name="EV__MEMORYCVW__REVIEW_AND_APPROVAL1_PAYSCALE_GROUP" hidden="1">"[UP_101_EXEMPT"</definedName>
    <definedName name="EV__MEMORYCVW__REVIEW_AND_APPROVAL1_RPTCURRENCY" hidden="1">"[LC"</definedName>
    <definedName name="EV__MEMORYCVW__REVIEW_AND_APPROVAL1_TIME" hidden="1">"[2012.TOTAL"</definedName>
    <definedName name="EV__MEMORYCVW__SHARED_SERVICES_TSI_ALLOCATION1" hidden="1">"[PLANNING"</definedName>
    <definedName name="EV__MEMORYCVW__SHARED_SERVICES_TSI_ALLOCATION1_ACCOUNT" hidden="1">"[LIAB_AND_CAP"</definedName>
    <definedName name="EV__MEMORYCVW__SHARED_SERVICES_TSI_ALLOCATION1_CATEGORY" hidden="1">"[ACTUAL"</definedName>
    <definedName name="EV__MEMORYCVW__SHARED_SERVICES_TSI_ALLOCATION1_COST_CENTER" hidden="1">"[CC_230001"</definedName>
    <definedName name="EV__MEMORYCVW__SHARED_SERVICES_TSI_ALLOCATION1_ENTITY" hidden="1">"[E_2201"</definedName>
    <definedName name="EV__MEMORYCVW__SHARED_SERVICES_TSI_ALLOCATION1_MEASURES" hidden="1">"[YTD"</definedName>
    <definedName name="EV__MEMORYCVW__SHARED_SERVICES_TSI_ALLOCATION1_P_DATASOURCE" hidden="1">"[INPUT"</definedName>
    <definedName name="EV__MEMORYCVW__SHARED_SERVICES_TSI_ALLOCATION1_RPTCURRENCY" hidden="1">"[LC"</definedName>
    <definedName name="EV__MEMORYCVW__SHARED_SERVICES_TSI_ALLOCATION1_TIME" hidden="1">"[2015.TOTAL"</definedName>
    <definedName name="EV__MEMORYCVW__TSI_2016_BUDGET_BY_COST_CENTER.XLSX" hidden="1">"[PLANNING"</definedName>
    <definedName name="EV__MEMORYCVW__TSI_2016_BUDGET_BY_COST_CENTER.XLSX_ACCOUNT" hidden="1">"[OM_OTH_EX"</definedName>
    <definedName name="EV__MEMORYCVW__TSI_2016_BUDGET_BY_COST_CENTER.XLSX_CATEGORY" hidden="1">"[FORECAST"</definedName>
    <definedName name="EV__MEMORYCVW__TSI_2016_BUDGET_BY_COST_CENTER.XLSX_COST_CENTER" hidden="1">"[Finance_TSI"</definedName>
    <definedName name="EV__MEMORYCVW__TSI_2016_BUDGET_BY_COST_CENTER.XLSX_ENTITY" hidden="1">"[E_2002"</definedName>
    <definedName name="EV__MEMORYCVW__TSI_2016_BUDGET_BY_COST_CENTER.XLSX_MEASURES" hidden="1">"[PERIODIC"</definedName>
    <definedName name="EV__MEMORYCVW__TSI_2016_BUDGET_BY_COST_CENTER.XLSX_P_DATASOURCE" hidden="1">"[Allocable"</definedName>
    <definedName name="EV__MEMORYCVW__TSI_2016_BUDGET_BY_COST_CENTER.XLSX_RPTCURRENCY" hidden="1">"[LC"</definedName>
    <definedName name="EV__MEMORYCVW__TSI_2016_BUDGET_BY_COST_CENTER.XLSX_TIME" hidden="1">"[2015.TOTAL"</definedName>
    <definedName name="EV__MEMORYCVW__TSI_EXPENSE_REPORT1" hidden="1">"[PLANNING"</definedName>
    <definedName name="EV__MEMORYCVW__TSI_EXPENSE_REPORT1_ACCOUNT" hidden="1">"[A_STAT"</definedName>
    <definedName name="EV__MEMORYCVW__TSI_EXPENSE_REPORT1_CATEGORY" hidden="1">"[ACTUAL"</definedName>
    <definedName name="EV__MEMORYCVW__TSI_EXPENSE_REPORT1_COST_CENTER" hidden="1">"[CC_232030"</definedName>
    <definedName name="EV__MEMORYCVW__TSI_EXPENSE_REPORT1_ENTITY" hidden="1">"[E_2201"</definedName>
    <definedName name="EV__MEMORYCVW__TSI_EXPENSE_REPORT1_MEASURES" hidden="1">"[YTD"</definedName>
    <definedName name="EV__MEMORYCVW__TSI_EXPENSE_REPORT1_P_DATASOURCE" hidden="1">"[INPUT"</definedName>
    <definedName name="EV__MEMORYCVW__TSI_EXPENSE_REPORT1_RPTCURRENCY" hidden="1">"[LC"</definedName>
    <definedName name="EV__MEMORYCVW__TSI_EXPENSE_REPORT1_TIME" hidden="1">"[2015.TOTAL"</definedName>
    <definedName name="EV__MEMORYCVW__TSI_EXPENSE_VARIANCE_REPORT1" hidden="1">"[PLANNING"</definedName>
    <definedName name="EV__MEMORYCVW__TSI_EXPENSE_VARIANCE_REPORT1_ACCOUNT" hidden="1">"[A_STAT"</definedName>
    <definedName name="EV__MEMORYCVW__TSI_EXPENSE_VARIANCE_REPORT1_CATEGORY" hidden="1">"[ACTUAL"</definedName>
    <definedName name="EV__MEMORYCVW__TSI_EXPENSE_VARIANCE_REPORT1_COST_CENTER" hidden="1">"[CC_234519"</definedName>
    <definedName name="EV__MEMORYCVW__TSI_EXPENSE_VARIANCE_REPORT1_ENTITY" hidden="1">"[E_2201"</definedName>
    <definedName name="EV__MEMORYCVW__TSI_EXPENSE_VARIANCE_REPORT1_I_ENTITY" hidden="1">"[IE_NA"</definedName>
    <definedName name="EV__MEMORYCVW__TSI_EXPENSE_VARIANCE_REPORT1_IC_COST_CENTER" hidden="1">"[ICC_NA"</definedName>
    <definedName name="EV__MEMORYCVW__TSI_EXPENSE_VARIANCE_REPORT1_L_ACCOUNT" hidden="1">"[A_ALL_STAT_ACCOUNTS"</definedName>
    <definedName name="EV__MEMORYCVW__TSI_EXPENSE_VARIANCE_REPORT1_L_DATASRC" hidden="1">"[RECEIVE"</definedName>
    <definedName name="EV__MEMORYCVW__TSI_EXPENSE_VARIANCE_REPORT1_MEASURES" hidden="1">"[YTD"</definedName>
    <definedName name="EV__MEMORYCVW__TSI_EXPENSE_VARIANCE_REPORT1_P_DATASOURCE" hidden="1">"[INPUT"</definedName>
    <definedName name="EV__MEMORYCVW__TSI_EXPENSE_VARIANCE_REPORT1_PAYSCALE_GROUP" hidden="1">"[PG_NA"</definedName>
    <definedName name="EV__MEMORYCVW__TSI_EXPENSE_VARIANCE_REPORT1_RPTCURRENCY" hidden="1">"[LC"</definedName>
    <definedName name="EV__MEMORYCVW__TSI_EXPENSE_VARIANCE_REPORT1_TIME" hidden="1">"[2015.TOTAL"</definedName>
    <definedName name="EV__MEMORYCVW__TSI_LABOR_SENT_2015_BUDGET.XLSX" hidden="1">"[CONSOLIDATION"</definedName>
    <definedName name="EV__MEMORYCVW__TSI_LABOR_SENT_2015_BUDGET.XLSX_ACCOUNT" hidden="1">"[TRIAL_BALANCE"</definedName>
    <definedName name="EV__MEMORYCVW__TSI_LABOR_SENT_2015_BUDGET.XLSX_CATEGORY" hidden="1">"[ACTUAL"</definedName>
    <definedName name="EV__MEMORYCVW__TSI_LABOR_SENT_2015_BUDGET.XLSX_COST_CENTER" hidden="1">"[ALL_COST_CENTERS"</definedName>
    <definedName name="EV__MEMORYCVW__TSI_LABOR_SENT_2015_BUDGET.XLSX_ENTITY" hidden="1">"[E_9000"</definedName>
    <definedName name="EV__MEMORYCVW__TSI_LABOR_SENT_2015_BUDGET.XLSX_I_ENTITY" hidden="1">"[ALL_IE_ENTITIES"</definedName>
    <definedName name="EV__MEMORYCVW__TSI_LABOR_SENT_2015_BUDGET.XLSX_MEASURES" hidden="1">"[YTD"</definedName>
    <definedName name="EV__MEMORYCVW__TSI_LABOR_SENT_2015_BUDGET.XLSX_P_DATASOURCE" hidden="1">"[TOTAL_REST"</definedName>
    <definedName name="EV__MEMORYCVW__TSI_LABOR_SENT_2015_BUDGET.XLSX_RPTCURRENCY" hidden="1">"[USD"</definedName>
    <definedName name="EV__MEMORYCVW__TSI_LABOR_SENT_2015_BUDGET.XLSX_TIME" hidden="1">"[2011.DEC"</definedName>
    <definedName name="EV__MEMORYCVW__TSI_TE_TEC_2018_BUDGET_RECON_TOTAL_SPEND.XLSX" hidden="1">"[PLANNING"</definedName>
    <definedName name="EV__MEMORYCVW__TSI_TE_TEC_2018_BUDGET_RECON_TOTAL_SPEND.XLSX_ACCOUNT" hidden="1">"[Std_Reporting_TE01"</definedName>
    <definedName name="EV__MEMORYCVW__TSI_TE_TEC_2018_BUDGET_RECON_TOTAL_SPEND.XLSX_CATEGORY" hidden="1">"[FORECAST"</definedName>
    <definedName name="EV__MEMORYCVW__TSI_TE_TEC_2018_BUDGET_RECON_TOTAL_SPEND.XLSX_COST_CENTER" hidden="1">"[CC_130050"</definedName>
    <definedName name="EV__MEMORYCVW__TSI_TE_TEC_2018_BUDGET_RECON_TOTAL_SPEND.XLSX_ENTITY" hidden="1">"[E_2002"</definedName>
    <definedName name="EV__MEMORYCVW__TSI_TE_TEC_2018_BUDGET_RECON_TOTAL_SPEND.XLSX_MEASURES" hidden="1">"[PERIODIC"</definedName>
    <definedName name="EV__MEMORYCVW__TSI_TE_TEC_2018_BUDGET_RECON_TOTAL_SPEND.XLSX_P_DATASOURCE" hidden="1">"[Allocable"</definedName>
    <definedName name="EV__MEMORYCVW__TSI_TE_TEC_2018_BUDGET_RECON_TOTAL_SPEND.XLSX_RPTCURRENCY" hidden="1">"[LC"</definedName>
    <definedName name="EV__MEMORYCVW__TSI_TE_TEC_2018_BUDGET_RECON_TOTAL_SPEND.XLSX_TIME" hidden="1">"[2017.TOTAL"</definedName>
    <definedName name="EV__MEMORYCVW__WORKSHEET_IN_BPCFRAMERCONTROL" hidden="1">"[LABOR"</definedName>
    <definedName name="EV__MEMORYCVW__WORKSHEET_IN_BPCFRAMERCONTROL_CATEGORY" hidden="1">"[WKG_BUDGET"</definedName>
    <definedName name="EV__MEMORYCVW__WORKSHEET_IN_BPCFRAMERCONTROL_COST_CENTER" hidden="1">"[CC_221200"</definedName>
    <definedName name="EV__MEMORYCVW__WORKSHEET_IN_BPCFRAMERCONTROL_ENTITY" hidden="1">"[E_2008"</definedName>
    <definedName name="EV__MEMORYCVW__WORKSHEET_IN_BPCFRAMERCONTROL_IC_COST_CENTER" hidden="1">"[ICC_NA"</definedName>
    <definedName name="EV__MEMORYCVW__WORKSHEET_IN_BPCFRAMERCONTROL_L_ACCOUNT" hidden="1">"[A_ALL_STAT_ACCOUNTS"</definedName>
    <definedName name="EV__MEMORYCVW__WORKSHEET_IN_BPCFRAMERCONTROL_L_DATASRC" hidden="1">"[INPUT"</definedName>
    <definedName name="EV__MEMORYCVW__WORKSHEET_IN_BPCFRAMERCONTROL_MEASURES" hidden="1">"[PERIODIC"</definedName>
    <definedName name="EV__MEMORYCVW__WORKSHEET_IN_BPCFRAMERCONTROL_PAYSCALE_GROUP" hidden="1">"[UP1_NCNE"</definedName>
    <definedName name="EV__MEMORYCVW__WORKSHEET_IN_BPCFRAMERCONTROL_RPTCURRENCY" hidden="1">"[LC"</definedName>
    <definedName name="EV__MEMORYCVW__WORKSHEET_IN_BPCFRAMERCONTROL_TIME" hidden="1">"[2012.TOTAL"</definedName>
    <definedName name="EV__WBEVMODE__" hidden="1">0</definedName>
    <definedName name="EV__WBREFOPTIONS__" hidden="1">134217735</definedName>
    <definedName name="EV__WBVERSION__" hidden="1">0</definedName>
    <definedName name="EV__WSINFO__" hidden="1">"TECO"</definedName>
    <definedName name="FACILITY">'[17]TECO TOTAL'!$B$3:$B$62</definedName>
    <definedName name="Feb">#REF!</definedName>
    <definedName name="FEBJE">'[7]JE to book charges'!#REF!</definedName>
    <definedName name="FEBJE2">'[7]JE to book charges'!#REF!</definedName>
    <definedName name="FEBJE3">'[7]JE to book charges'!#REF!</definedName>
    <definedName name="FEBRET">#REF!</definedName>
    <definedName name="FEBWHLFPC">#REF!</definedName>
    <definedName name="FEBWHLFTM">#REF!</definedName>
    <definedName name="FEBWHLSTC">#REF!</definedName>
    <definedName name="FEBWHLWAU">#REF!</definedName>
    <definedName name="FORE_VS_FORE">#REF!</definedName>
    <definedName name="FUEL_TOD">[3]RB_FUELCAP!#REF!</definedName>
    <definedName name="FUEL95">[3]RB_FUELCAP!#REF!</definedName>
    <definedName name="FUEL97">[3]RB_FUELCAP!#REF!</definedName>
    <definedName name="FUELYEAR">[3]RB_FUELCAP!#REF!</definedName>
    <definedName name="Gem">'[4]Use for 2016'!$R$33:$R$78</definedName>
    <definedName name="Gem_Simp">'[4]Jon-Used for 2015 Budget'!$X$41:$X$85</definedName>
    <definedName name="Gem1_">'[4]Use for 2016'!$J$33:$J$78</definedName>
    <definedName name="GL">#REF!</definedName>
    <definedName name="GOAL7">#REF!</definedName>
    <definedName name="GOAL7ACT">#REF!</definedName>
    <definedName name="GOAL7BUD">#REF!</definedName>
    <definedName name="GRTFRN_TOD">[3]RB_GRTFRAN!#REF!</definedName>
    <definedName name="GRTFRN95">[3]RB_GRTFRAN!#REF!</definedName>
    <definedName name="GRTFRN97">[3]RB_GRTFRAN!#REF!</definedName>
    <definedName name="GRTFRNYEAR">[3]RB_GRTFRAN!#REF!</definedName>
    <definedName name="hills_cnty_sales_tax_2005">#REF!</definedName>
    <definedName name="hills_cnty_surtax_2005">#REF!</definedName>
    <definedName name="hills_cnty_total_sales_rate_2005">#REF!</definedName>
    <definedName name="INTERESTRECLASS">#REF!</definedName>
    <definedName name="INTEXP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CCOUNT_CHANGE" hidden="1">"c1449"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ID" hidden="1">"c13756"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IND_LOANS_TOT_LOANS_FFIEC" hidden="1">"c13874"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REV" hidden="1">"c2113"</definedName>
    <definedName name="IQ_EST_ACT_REV_CIQ" hidden="1">"c3666"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OOTNOTE" hidden="1">"c4540"</definedName>
    <definedName name="IQ_EST_FOOTNOTE_CIQ" hidden="1">"c12022"</definedName>
    <definedName name="IQ_EST_NEXT_EARNINGS_DATE" hidden="1">"c13591"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FDIC" hidden="1">"c6427"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UNDATION_OVER_TOTAL" hidden="1">"c13769"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ID" hidden="1">"c13755"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BEFORE_LL_FFIEC" hidden="1">"c13018"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39314.6042013889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IS2_">#REF!</definedName>
    <definedName name="Jan">#REF!</definedName>
    <definedName name="JANJE2">'[7]JE to book charges'!#REF!</definedName>
    <definedName name="JANJE3">'[7]JE to book charges'!#REF!</definedName>
    <definedName name="JANRET">#REF!</definedName>
    <definedName name="JANWHLFPC">#REF!</definedName>
    <definedName name="JANWHLFTM">#REF!</definedName>
    <definedName name="JANWHLSTC">#REF!</definedName>
    <definedName name="JANWHLWAU">#REF!</definedName>
    <definedName name="JE2PG1">[18]Calculation!#REF!</definedName>
    <definedName name="JE2PG2">[18]Calculation!#REF!</definedName>
    <definedName name="JE2PG3">[18]Calculation!#REF!</definedName>
    <definedName name="JE2PG4">[18]Calculation!#REF!</definedName>
    <definedName name="Jul">#REF!</definedName>
    <definedName name="JULJE">'[7]JE to book charges'!#REF!</definedName>
    <definedName name="JULJE2">'[7]JE to book charges'!#REF!</definedName>
    <definedName name="JULJE3">'[7]JE to book charges'!#REF!</definedName>
    <definedName name="JULRET">#REF!</definedName>
    <definedName name="JULWHLFPC">#REF!</definedName>
    <definedName name="JULWHLFTM">#REF!</definedName>
    <definedName name="JULWHLSTC">#REF!</definedName>
    <definedName name="JULWHLWAU">#REF!</definedName>
    <definedName name="Jun">#REF!</definedName>
    <definedName name="JUNJE">'[7]JE to book charges'!#REF!</definedName>
    <definedName name="JUNJE2">'[7]JE to book charges'!#REF!</definedName>
    <definedName name="JUNJE3">'[7]JE to book charges'!#REF!</definedName>
    <definedName name="JUNPG2">#REF!</definedName>
    <definedName name="JUNREDO1">#REF!</definedName>
    <definedName name="JUNRET">#REF!</definedName>
    <definedName name="JUNWHLFPC">#REF!</definedName>
    <definedName name="JUNWHLFTM">#REF!</definedName>
    <definedName name="JUNWHLSTC">#REF!</definedName>
    <definedName name="JUNWHLWAU">#REF!</definedName>
    <definedName name="KWYEAR">[3]RB_BILLKW!#REF!</definedName>
    <definedName name="LD_APR">'[17]TECO TOTAL'!$Y$3:$Y$62</definedName>
    <definedName name="LD_AUG">'[17]TECO TOTAL'!$AC$3:$AC$62</definedName>
    <definedName name="LD_DEC">'[17]TECO TOTAL'!$AG$3:$AG$62</definedName>
    <definedName name="LD_FEB">'[17]TECO TOTAL'!$W$3:$W$62</definedName>
    <definedName name="LD_JAN">'[17]TECO TOTAL'!$V$3:$V$62</definedName>
    <definedName name="LD_JUL">'[17]TECO TOTAL'!$AB$3:$AB$62</definedName>
    <definedName name="LD_JUN">'[17]TECO TOTAL'!$AA$3:$AA$62</definedName>
    <definedName name="LD_MAR">'[17]TECO TOTAL'!$X$3:$X$62</definedName>
    <definedName name="LD_MAY">'[17]TECO TOTAL'!$Z$3:$Z$62</definedName>
    <definedName name="LD_NOV">'[17]TECO TOTAL'!$AF$3:$AF$62</definedName>
    <definedName name="LD_OCT">'[17]TECO TOTAL'!$AE$3:$AE$62</definedName>
    <definedName name="LD_SEP">'[17]TECO TOTAL'!$AD$3:$AD$62</definedName>
    <definedName name="Losses">#REF!</definedName>
    <definedName name="MACROS">[19]UPDATES!$A$6</definedName>
    <definedName name="Mar">#REF!</definedName>
    <definedName name="MARJE">'[7]JE to book charges'!#REF!</definedName>
    <definedName name="MARJE2">'[7]JE to book charges'!#REF!</definedName>
    <definedName name="MARJE3">'[7]JE to book charges'!#REF!</definedName>
    <definedName name="MARJE4">'[7]JE to book charges'!#REF!</definedName>
    <definedName name="MARJEADJ">'[7]JE to book charges'!#REF!</definedName>
    <definedName name="MARRET">#REF!</definedName>
    <definedName name="MARWHLFPC">#REF!</definedName>
    <definedName name="MARWHLFTM">#REF!</definedName>
    <definedName name="MARWHLSTC">#REF!</definedName>
    <definedName name="MARWHLWAU">#REF!</definedName>
    <definedName name="May">#REF!</definedName>
    <definedName name="MAYJE">'[7]JE to book charges'!#REF!</definedName>
    <definedName name="MAYJE2">'[7]JE to book charges'!#REF!</definedName>
    <definedName name="MAYJE3">'[7]JE to book charges'!#REF!</definedName>
    <definedName name="MAYJE4">'[7]JE to book charges'!#REF!</definedName>
    <definedName name="MAYREDO1">#REF!</definedName>
    <definedName name="MAYRET">#REF!</definedName>
    <definedName name="MAYWHLFPC">#REF!</definedName>
    <definedName name="MAYWHLFTM">#REF!</definedName>
    <definedName name="MAYWHLSTC">#REF!</definedName>
    <definedName name="MAYWHLWAU">#REF!</definedName>
    <definedName name="MEMO">#REF!</definedName>
    <definedName name="MEWarning" hidden="1">1</definedName>
    <definedName name="Month_Summary">#REF!</definedName>
    <definedName name="MWH_TOD">[3]RB_MWH!#REF!</definedName>
    <definedName name="MWHOP_TOD">[3]RB_OP!#REF!</definedName>
    <definedName name="MWHOP95">[3]RB_OP!#REF!</definedName>
    <definedName name="MWHOP97">[3]RB_OP!#REF!</definedName>
    <definedName name="MWHOPYEAR">[3]RB_OP!#REF!</definedName>
    <definedName name="MWHT_TOD">[3]RB_TMWH!#REF!</definedName>
    <definedName name="MWHT95">[3]RB_TMWH!#REF!</definedName>
    <definedName name="MWHT97">[3]RB_TMWH!#REF!</definedName>
    <definedName name="MWHTYEAR">[3]RB_TMWH!#REF!</definedName>
    <definedName name="MWHYEAR">[3]RB_MWH!#REF!</definedName>
    <definedName name="NM">'[4]Use for 2016'!$N$33:$N$78</definedName>
    <definedName name="NM_Simp">'[4]Jon-Used for 2015 Budget'!$T$41:$T$85</definedName>
    <definedName name="NM1_">'[4]Use for 2016'!$F$33:$F$78</definedName>
    <definedName name="NONREC">#REF!</definedName>
    <definedName name="Nov">#REF!</definedName>
    <definedName name="NOVJE">'[7]JE to book charges'!#REF!</definedName>
    <definedName name="NOVJE2">'[7]JE to book charges'!#REF!</definedName>
    <definedName name="NOVJE3">'[7]JE to book charges'!#REF!</definedName>
    <definedName name="NOVRET">#REF!</definedName>
    <definedName name="NOVWHLFPC">#REF!</definedName>
    <definedName name="NOVWHLFTM">#REF!</definedName>
    <definedName name="NOVWHLSTC">#REF!</definedName>
    <definedName name="NOVWHLWAU">#REF!</definedName>
    <definedName name="Oct">#REF!</definedName>
    <definedName name="OCTJE">'[7]JE to book charges'!#REF!</definedName>
    <definedName name="OCTJE2">'[7]JE to book charges'!#REF!</definedName>
    <definedName name="OCTJE3">'[7]JE to book charges'!#REF!</definedName>
    <definedName name="OCTRET">#REF!</definedName>
    <definedName name="octwhlfpc">#REF!</definedName>
    <definedName name="octwhlftm">#REF!</definedName>
    <definedName name="octwhlstc">#REF!</definedName>
    <definedName name="octwhlwau">#REF!</definedName>
    <definedName name="OO_Book_Settings_AllowResize" hidden="1">"0"</definedName>
    <definedName name="OO_Book_Settings_BGColor" hidden="1">""</definedName>
    <definedName name="OO_Book_Settings_CellBGColor" hidden="1">""</definedName>
    <definedName name="OO_Book_Settings_Destination" hidden="1">"\\bhecog01\TM1\OLAPObjects\Website\Reports\Income Statement YOY - Mo and YTD.xml"</definedName>
    <definedName name="OO_Book_Settings_Footer" hidden="1">""</definedName>
    <definedName name="OO_Book_Settings_Header" hidden="1">""</definedName>
    <definedName name="OO_Book_Settings_HorizontalCenter" hidden="1">"1"</definedName>
    <definedName name="OO_Book_Settings_IgnoreNoPublishWarning" hidden="1">"0"</definedName>
    <definedName name="OO_Book_Settings_Menu" hidden="1">"ooMenu:All.dim"</definedName>
    <definedName name="OO_Book_Settings_MenuType" hidden="1">"Dim"</definedName>
    <definedName name="OO_Book_Settings_RecalOnDropDownChange" hidden="1">"1"</definedName>
    <definedName name="OO_Book_Settings_RecalOnInputCellChange" hidden="1">"0"</definedName>
    <definedName name="OO_Book_Settings_SynchDestination" hidden="1">"1"</definedName>
    <definedName name="OO_Book_Settings_TBExport" hidden="1">"1"</definedName>
    <definedName name="OO_Book_Settings_TBPaste" hidden="1">"1"</definedName>
    <definedName name="OO_Book_Settings_TBUpdate" hidden="1">"1"</definedName>
    <definedName name="OO_Book_Settings_TBWorksheets" hidden="1">"0"</definedName>
    <definedName name="OO_Book_Settings_TBZoomIn" hidden="1">"1"</definedName>
    <definedName name="OO_Book_Settings_TBZoomOut" hidden="1">"1"</definedName>
    <definedName name="OO_Book_Settings_Toolbar" hidden="1">"1"</definedName>
    <definedName name="OO_Book_Settings_UpdateButton" hidden="1">""</definedName>
    <definedName name="OO_Book_Settings_UseNamedRanges" hidden="1">"1"</definedName>
    <definedName name="OO_Book_Settings_UseWorkbookSettings" hidden="1">"0"</definedName>
    <definedName name="OO_Book_Settings_WorksheetTabs" hidden="1">"1"</definedName>
    <definedName name="OO_Book_Settings_XCDestination" hidden="1">"\\bhecogdev01\TM1\OLAPObjects\Workbooks\Income Statement YOY - Mo and YTD_xCelsius.xls"</definedName>
    <definedName name="OORACT">#REF!</definedName>
    <definedName name="OORBUD">#REF!</definedName>
    <definedName name="OORSSGOAL">#REF!</definedName>
    <definedName name="OTHER_CF">#REF!</definedName>
    <definedName name="OTHER_CR">#REF!</definedName>
    <definedName name="PAGE1A">'[20]Page 1 last month YTD'!#REF!</definedName>
    <definedName name="PAGE1C">'[20]Page 1 last month YTD'!#REF!</definedName>
    <definedName name="PAGE1D">'[20]Page 1 last month YTD'!#REF!</definedName>
    <definedName name="PAGE1D2">'[20]Page 1 last month YTD'!#REF!</definedName>
    <definedName name="PagePrint">#REF!</definedName>
    <definedName name="Part">'[4]Use for 2016'!$Q$33:$Q$78</definedName>
    <definedName name="Part_Simp">'[4]Jon-Used for 2015 Budget'!$W$41:$W$85</definedName>
    <definedName name="Part1">'[4]Use for 2016'!$I$33:$I$78</definedName>
    <definedName name="PAYROLL_INPUTS">#REF!</definedName>
    <definedName name="PAYROLL_INPUTS1">#REF!</definedName>
    <definedName name="PAYROLL_INPUTS2">#REF!</definedName>
    <definedName name="PAYROLL_INPUTS3">#REF!</definedName>
    <definedName name="PB_by_type_CM">#REF!</definedName>
    <definedName name="PB_by_type_YTD">#REF!</definedName>
    <definedName name="PE_C_MO">#REF!</definedName>
    <definedName name="PE_C_QTR">#REF!</definedName>
    <definedName name="PE_C_YTD">#REF!</definedName>
    <definedName name="PE_CPYIS">'[1]PEC Income Stmt'!#REF!</definedName>
    <definedName name="PGIII_10">#REF!</definedName>
    <definedName name="PGIII_11">#REF!</definedName>
    <definedName name="PGIII_12">#REF!</definedName>
    <definedName name="PGIII_13">#REF!</definedName>
    <definedName name="PGIII_14">#REF!</definedName>
    <definedName name="PGIII_15">#REF!</definedName>
    <definedName name="PGIII_1A">#REF!</definedName>
    <definedName name="PGIII_2">#REF!</definedName>
    <definedName name="PGIII_3">#REF!</definedName>
    <definedName name="PGIII_4">#REF!</definedName>
    <definedName name="PGIII_5">#REF!</definedName>
    <definedName name="PGIII_6">#REF!</definedName>
    <definedName name="PGIII_7">#REF!</definedName>
    <definedName name="PGIII_8">#REF!</definedName>
    <definedName name="PGIII_9">#REF!</definedName>
    <definedName name="PGS">'[4]Use for 2016'!$P$33:$P$78</definedName>
    <definedName name="PGS_Simp">'[4]Jon-Used for 2015 Budget'!$V$41:$V$85</definedName>
    <definedName name="PGS1_">'[4]Use for 2016'!$H$33:$H$78</definedName>
    <definedName name="PKDH">[21]Lists!$A$2:$A$54</definedName>
    <definedName name="PLANBOOK">#REF!</definedName>
    <definedName name="PLANBOOK_CF1">#REF!</definedName>
    <definedName name="PLANBOOK_CF2">#REF!</definedName>
    <definedName name="PLANBOOK_CF3">#REF!</definedName>
    <definedName name="PLANBSP1">#REF!</definedName>
    <definedName name="PLANBSP2">#REF!</definedName>
    <definedName name="PLANCAPS">#REF!</definedName>
    <definedName name="PLANCFP3">#REF!</definedName>
    <definedName name="PLANCFP4">#REF!</definedName>
    <definedName name="PLANCFP5">#REF!</definedName>
    <definedName name="PLANCFP6">#REF!</definedName>
    <definedName name="PLANCFP7">#REF!</definedName>
    <definedName name="PLANIS">#REF!</definedName>
    <definedName name="PLANISP1">#REF!</definedName>
    <definedName name="PLANISP2">#REF!</definedName>
    <definedName name="PLANISP3">#REF!</definedName>
    <definedName name="PLNQTBS1">#REF!</definedName>
    <definedName name="PLNQTBS2">#REF!</definedName>
    <definedName name="PRESBSA1">#REF!</definedName>
    <definedName name="PRESBSA2">#REF!</definedName>
    <definedName name="PRESCFLW">#REF!</definedName>
    <definedName name="_xlnm.Print_Area" localSheetId="1">'C-30 2023 Draft'!$A$1:$S$118</definedName>
    <definedName name="_xlnm.Print_Area" localSheetId="0">'C-30 2023 Final'!$A$1:$S$118</definedName>
    <definedName name="print046S">#REF!</definedName>
    <definedName name="print070">#REF!</definedName>
    <definedName name="PrintRange">#REF!,#REF!</definedName>
    <definedName name="PrintRangeC1">#REF!</definedName>
    <definedName name="proposed_definitions">#REF!</definedName>
    <definedName name="proposed_presentation">#REF!</definedName>
    <definedName name="proposed_recovery">#REF!</definedName>
    <definedName name="PYBS">#REF!</definedName>
    <definedName name="PYEGYASSTS">#REF!</definedName>
    <definedName name="PYEGYLIABS">#REF!</definedName>
    <definedName name="PYISWP">#REF!</definedName>
    <definedName name="RD_APR">'[17]TECO TOTAL'!$K$3:$K$62</definedName>
    <definedName name="RD_AUG">'[17]TECO TOTAL'!$O$3:$O$62</definedName>
    <definedName name="RD_DEC">'[17]TECO TOTAL'!$S$3:$S$62</definedName>
    <definedName name="RD_FEB">'[17]TECO TOTAL'!$I$3:$I$62</definedName>
    <definedName name="RD_JAN">'[17]TECO TOTAL'!$H$3:$H$62</definedName>
    <definedName name="RD_JUL">'[17]TECO TOTAL'!$N$3:$N$62</definedName>
    <definedName name="RD_JUN">'[17]TECO TOTAL'!$M$3:$M$62</definedName>
    <definedName name="RD_MAR">'[17]TECO TOTAL'!$J$3:$J$62</definedName>
    <definedName name="RD_MAY">'[17]TECO TOTAL'!$L$3:$L$62</definedName>
    <definedName name="RD_NOV">'[17]TECO TOTAL'!$R$3:$R$62</definedName>
    <definedName name="RD_OCT">'[17]TECO TOTAL'!$Q$3:$Q$62</definedName>
    <definedName name="RD_SEP">'[17]TECO TOTAL'!$P$3:$P$62</definedName>
    <definedName name="RECON_OF_BOOKS">#REF!</definedName>
    <definedName name="REFORECAST_1">'[22]OOR PRESENT.'!#REF!</definedName>
    <definedName name="REFORECAST_2">'[22]OOR PRESENT.'!#REF!</definedName>
    <definedName name="REFORECAST_3">'[22]OOR PRESENT.'!#REF!</definedName>
    <definedName name="REFORECAST_4">'[22]OOR PRESENT.'!#REF!</definedName>
    <definedName name="REFORECAST_5">'[22]OOR PRESENT.'!#REF!</definedName>
    <definedName name="REFORECASTYEAR">#REF!</definedName>
    <definedName name="rev153data">#REF!</definedName>
    <definedName name="rev451data">#REF!</definedName>
    <definedName name="sally">[23]UPDATES!$A$6</definedName>
    <definedName name="sencount" hidden="1">1</definedName>
    <definedName name="Sep">#REF!</definedName>
    <definedName name="SEPJE">'[7]JE to book charges'!#REF!</definedName>
    <definedName name="SEPJE2">'[7]JE to book charges'!#REF!</definedName>
    <definedName name="SEPJE3">'[7]JE to book charges'!#REF!</definedName>
    <definedName name="sepret">#REF!</definedName>
    <definedName name="sepwhlfpc">#REF!</definedName>
    <definedName name="sepwhlftm">#REF!</definedName>
    <definedName name="sepwhlstc">#REF!</definedName>
    <definedName name="sepwhlwau">#REF!</definedName>
    <definedName name="Start2">'[24]NMGC - 2015 Insurance Budget'!#REF!</definedName>
    <definedName name="Start64">#REF!</definedName>
    <definedName name="Start65">#REF!</definedName>
    <definedName name="summary">#REF!</definedName>
    <definedName name="SUPRESS">#REF!</definedName>
    <definedName name="SUPRESS2">#REF!</definedName>
    <definedName name="TABLE">#REF!</definedName>
    <definedName name="TAMPA_ELECTRIC__COMPANY">"MARWHLFPC"</definedName>
    <definedName name="TAXRATE">'[25]SURV INPUTS'!$D$5</definedName>
    <definedName name="TEC">'[4]Use for 2016'!$O$33:$O$78</definedName>
    <definedName name="TEC_alloc_by_vp">#REF!</definedName>
    <definedName name="TEC_Simp">'[4]Jon-Used for 2015 Budget'!$U$41:$U$85</definedName>
    <definedName name="TEC1_">'[4]Use for 2016'!$G$33:$G$78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RUEUP">#REF!</definedName>
    <definedName name="TSI">'[4]Use for 2016'!$M$33:$M$78</definedName>
    <definedName name="TSI_Simp">'[4]Jon-Used for 2015 Budget'!$S$41:$S$85</definedName>
    <definedName name="TSI1_">'[4]Use for 2016'!$E$33:$E$78</definedName>
    <definedName name="TSS_CM">#REF!</definedName>
    <definedName name="TSS_YTD">#REF!</definedName>
    <definedName name="TYPE_ROLL">'[17]TECO TOTAL'!$G$3:$G$197</definedName>
    <definedName name="VPOOR98F">#REF!</definedName>
    <definedName name="VPOOR99">#REF!</definedName>
    <definedName name="YTD_BASE_REV">[13]BASE!$B$2:$N$27</definedName>
    <definedName name="YTD_NCE">#REF!</definedName>
    <definedName name="YTD_Summary">#REF!</definedName>
    <definedName name="YTDACT">'[1]Page 1'!#REF!</definedName>
    <definedName name="YTDBUD">'[1]Page 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5" i="9" l="1"/>
  <c r="A65" i="9"/>
  <c r="O23" i="7"/>
  <c r="G38" i="6"/>
  <c r="G12" i="6"/>
  <c r="O47" i="2"/>
  <c r="O47" i="9"/>
  <c r="L22" i="9"/>
  <c r="L18" i="9"/>
  <c r="L22" i="2"/>
  <c r="L18" i="2"/>
  <c r="L14" i="9"/>
  <c r="L14" i="2"/>
  <c r="K101" i="9" l="1"/>
  <c r="N101" i="9" s="1"/>
  <c r="K99" i="9"/>
  <c r="N99" i="9" s="1"/>
  <c r="K98" i="9"/>
  <c r="N98" i="9" s="1"/>
  <c r="K95" i="9"/>
  <c r="N95" i="9" s="1"/>
  <c r="K94" i="9"/>
  <c r="N94" i="9" s="1"/>
  <c r="K90" i="9"/>
  <c r="N90" i="9" s="1"/>
  <c r="K89" i="9"/>
  <c r="N89" i="9" s="1"/>
  <c r="K88" i="9"/>
  <c r="N88" i="9" s="1"/>
  <c r="K87" i="9"/>
  <c r="N87" i="9" s="1"/>
  <c r="K86" i="9"/>
  <c r="N86" i="9" s="1"/>
  <c r="K85" i="9"/>
  <c r="N85" i="9" s="1"/>
  <c r="K84" i="9"/>
  <c r="N84" i="9" s="1"/>
  <c r="K83" i="9"/>
  <c r="N83" i="9" s="1"/>
  <c r="K82" i="9"/>
  <c r="N82" i="9" s="1"/>
  <c r="K81" i="9"/>
  <c r="N81" i="9" s="1"/>
  <c r="K78" i="9"/>
  <c r="N78" i="9" s="1"/>
  <c r="K77" i="9"/>
  <c r="N77" i="9" s="1"/>
  <c r="K76" i="9"/>
  <c r="N76" i="9" s="1"/>
  <c r="K75" i="9"/>
  <c r="N75" i="9" s="1"/>
  <c r="K74" i="9"/>
  <c r="N74" i="9" s="1"/>
  <c r="K73" i="9"/>
  <c r="N73" i="9" s="1"/>
  <c r="L54" i="9"/>
  <c r="O54" i="9" s="1"/>
  <c r="L53" i="9"/>
  <c r="O53" i="9" s="1"/>
  <c r="L52" i="9"/>
  <c r="O52" i="9" s="1"/>
  <c r="L51" i="9"/>
  <c r="O51" i="9" s="1"/>
  <c r="L50" i="9"/>
  <c r="O50" i="9" s="1"/>
  <c r="L49" i="9"/>
  <c r="O49" i="9" s="1"/>
  <c r="L48" i="9"/>
  <c r="O48" i="9" s="1"/>
  <c r="L45" i="9"/>
  <c r="O45" i="9" s="1"/>
  <c r="L43" i="9"/>
  <c r="O43" i="9" s="1"/>
  <c r="L41" i="9"/>
  <c r="O41" i="9" s="1"/>
  <c r="L40" i="9"/>
  <c r="O40" i="9" s="1"/>
  <c r="L39" i="9"/>
  <c r="O39" i="9" s="1"/>
  <c r="L38" i="9"/>
  <c r="O38" i="9" s="1"/>
  <c r="L37" i="9"/>
  <c r="O37" i="9" s="1"/>
  <c r="L36" i="9"/>
  <c r="O36" i="9" s="1"/>
  <c r="L35" i="9"/>
  <c r="O35" i="9" s="1"/>
  <c r="L34" i="9"/>
  <c r="O34" i="9" s="1"/>
  <c r="L33" i="9"/>
  <c r="O33" i="9" s="1"/>
  <c r="L32" i="9"/>
  <c r="O32" i="9" s="1"/>
  <c r="L31" i="9"/>
  <c r="O31" i="9" s="1"/>
  <c r="L30" i="9"/>
  <c r="O30" i="9" s="1"/>
  <c r="L29" i="9"/>
  <c r="O29" i="9" s="1"/>
  <c r="L28" i="9"/>
  <c r="O28" i="9" s="1"/>
  <c r="L27" i="9"/>
  <c r="O27" i="9" s="1"/>
  <c r="L24" i="9"/>
  <c r="O24" i="9" s="1"/>
  <c r="L23" i="9"/>
  <c r="O23" i="9" s="1"/>
  <c r="L20" i="9"/>
  <c r="O20" i="9" s="1"/>
  <c r="L16" i="9"/>
  <c r="O16" i="9" s="1"/>
  <c r="L15" i="9"/>
  <c r="O15" i="9" s="1"/>
  <c r="L54" i="2"/>
  <c r="O54" i="2" s="1"/>
  <c r="L53" i="2"/>
  <c r="O53" i="2" s="1"/>
  <c r="L52" i="2"/>
  <c r="O52" i="2" s="1"/>
  <c r="L51" i="2"/>
  <c r="O51" i="2" s="1"/>
  <c r="L50" i="2"/>
  <c r="O50" i="2" s="1"/>
  <c r="L49" i="2"/>
  <c r="O49" i="2" s="1"/>
  <c r="L48" i="2"/>
  <c r="O48" i="2" s="1"/>
  <c r="O72" i="2"/>
  <c r="L73" i="2"/>
  <c r="O73" i="2" s="1"/>
  <c r="L74" i="2"/>
  <c r="O74" i="2" s="1"/>
  <c r="L75" i="2"/>
  <c r="O75" i="2" s="1"/>
  <c r="L76" i="2"/>
  <c r="O76" i="2" s="1"/>
  <c r="L77" i="2"/>
  <c r="O77" i="2" s="1"/>
  <c r="L78" i="2"/>
  <c r="O78" i="2" s="1"/>
  <c r="L81" i="2"/>
  <c r="O81" i="2" s="1"/>
  <c r="L82" i="2"/>
  <c r="O82" i="2" s="1"/>
  <c r="L83" i="2"/>
  <c r="O83" i="2" s="1"/>
  <c r="L84" i="2"/>
  <c r="O84" i="2" s="1"/>
  <c r="L85" i="2"/>
  <c r="O85" i="2" s="1"/>
  <c r="L86" i="2"/>
  <c r="O86" i="2" s="1"/>
  <c r="L87" i="2"/>
  <c r="O87" i="2" s="1"/>
  <c r="L88" i="2"/>
  <c r="O88" i="2" s="1"/>
  <c r="L89" i="2"/>
  <c r="O89" i="2" s="1"/>
  <c r="L90" i="2"/>
  <c r="O90" i="2" s="1"/>
  <c r="L94" i="2"/>
  <c r="O94" i="2" s="1"/>
  <c r="L95" i="2"/>
  <c r="O95" i="2" s="1"/>
  <c r="L98" i="2"/>
  <c r="O98" i="2" s="1"/>
  <c r="L99" i="2"/>
  <c r="O99" i="2" s="1"/>
  <c r="L101" i="2"/>
  <c r="O101" i="2" s="1"/>
  <c r="L45" i="2" l="1"/>
  <c r="L27" i="2"/>
  <c r="L29" i="2"/>
  <c r="L28" i="2"/>
  <c r="L24" i="2"/>
  <c r="O24" i="2" s="1"/>
  <c r="L41" i="2"/>
  <c r="L40" i="2"/>
  <c r="L37" i="2"/>
  <c r="L39" i="2"/>
  <c r="L38" i="2"/>
  <c r="H126" i="3"/>
  <c r="L36" i="2"/>
  <c r="L35" i="2"/>
  <c r="L34" i="2"/>
  <c r="L33" i="2"/>
  <c r="L32" i="2"/>
  <c r="L31" i="2"/>
  <c r="L30" i="2"/>
  <c r="L23" i="2"/>
  <c r="L20" i="2"/>
  <c r="L16" i="2"/>
  <c r="L15" i="2"/>
  <c r="L43" i="2" l="1"/>
  <c r="O7" i="7"/>
  <c r="O14" i="9" s="1"/>
  <c r="O8" i="7"/>
  <c r="O18" i="9" s="1"/>
  <c r="O9" i="7"/>
  <c r="O22" i="9" s="1"/>
  <c r="O10" i="7"/>
  <c r="O11" i="7"/>
  <c r="L26" i="9" s="1"/>
  <c r="O26" i="9" s="1"/>
  <c r="O12" i="7"/>
  <c r="O13" i="7"/>
  <c r="O14" i="7"/>
  <c r="O15" i="7"/>
  <c r="O16" i="7"/>
  <c r="O17" i="7"/>
  <c r="O18" i="7"/>
  <c r="O19" i="7"/>
  <c r="O20" i="7"/>
  <c r="O21" i="7"/>
  <c r="L26" i="2" l="1"/>
  <c r="K105" i="9"/>
  <c r="N105" i="9" s="1"/>
  <c r="L105" i="2"/>
  <c r="O105" i="2" s="1"/>
  <c r="K111" i="9"/>
  <c r="N111" i="9" s="1"/>
  <c r="L111" i="2"/>
  <c r="K107" i="9"/>
  <c r="N107" i="9" s="1"/>
  <c r="L107" i="2"/>
  <c r="K103" i="9"/>
  <c r="N103" i="9" s="1"/>
  <c r="L103" i="2"/>
  <c r="O103" i="2" s="1"/>
  <c r="K97" i="9"/>
  <c r="N97" i="9" s="1"/>
  <c r="L97" i="2"/>
  <c r="O97" i="2" s="1"/>
  <c r="K113" i="9"/>
  <c r="N113" i="9" s="1"/>
  <c r="L113" i="2"/>
  <c r="K109" i="9"/>
  <c r="N109" i="9" s="1"/>
  <c r="L109" i="2"/>
  <c r="K92" i="9"/>
  <c r="N92" i="9" s="1"/>
  <c r="L92" i="2"/>
  <c r="O92" i="2" s="1"/>
  <c r="L80" i="2"/>
  <c r="O80" i="2" s="1"/>
  <c r="K80" i="9"/>
  <c r="N80" i="9" s="1"/>
  <c r="C23" i="7"/>
  <c r="D23" i="7"/>
  <c r="E23" i="7"/>
  <c r="F23" i="7"/>
  <c r="G23" i="7"/>
  <c r="H23" i="7"/>
  <c r="I23" i="7"/>
  <c r="J23" i="7"/>
  <c r="K23" i="7"/>
  <c r="L23" i="7"/>
  <c r="M23" i="7"/>
  <c r="N23" i="7"/>
  <c r="O26" i="7"/>
  <c r="C28" i="7"/>
  <c r="O28" i="7" s="1"/>
  <c r="D28" i="7"/>
  <c r="E28" i="7"/>
  <c r="F28" i="7"/>
  <c r="G28" i="7"/>
  <c r="H28" i="7"/>
  <c r="I28" i="7"/>
  <c r="J28" i="7"/>
  <c r="K28" i="7"/>
  <c r="L28" i="7"/>
  <c r="M28" i="7"/>
  <c r="N28" i="7"/>
  <c r="D7" i="6"/>
  <c r="E7" i="6"/>
  <c r="D8" i="6"/>
  <c r="D12" i="6" s="1"/>
  <c r="E12" i="6" s="1"/>
  <c r="D9" i="6"/>
  <c r="E9" i="6"/>
  <c r="E10" i="6"/>
  <c r="D11" i="6"/>
  <c r="E11" i="6" s="1"/>
  <c r="E13" i="6"/>
  <c r="D14" i="6"/>
  <c r="E14" i="6"/>
  <c r="D15" i="6"/>
  <c r="E15" i="6" s="1"/>
  <c r="D16" i="6"/>
  <c r="E16" i="6"/>
  <c r="D17" i="6"/>
  <c r="E17" i="6" s="1"/>
  <c r="D18" i="6"/>
  <c r="E18" i="6"/>
  <c r="D19" i="6"/>
  <c r="E19" i="6" s="1"/>
  <c r="D20" i="6"/>
  <c r="E20" i="6"/>
  <c r="D21" i="6"/>
  <c r="E21" i="6" s="1"/>
  <c r="D22" i="6"/>
  <c r="E22" i="6"/>
  <c r="D23" i="6"/>
  <c r="E23" i="6" s="1"/>
  <c r="D24" i="6"/>
  <c r="E24" i="6"/>
  <c r="D25" i="6"/>
  <c r="E25" i="6" s="1"/>
  <c r="D26" i="6"/>
  <c r="E26" i="6"/>
  <c r="D27" i="6"/>
  <c r="E27" i="6" s="1"/>
  <c r="D28" i="6"/>
  <c r="E28" i="6"/>
  <c r="D29" i="6"/>
  <c r="E29" i="6" s="1"/>
  <c r="D30" i="6"/>
  <c r="E30" i="6"/>
  <c r="D31" i="6"/>
  <c r="E31" i="6" s="1"/>
  <c r="D32" i="6"/>
  <c r="E32" i="6"/>
  <c r="D33" i="6"/>
  <c r="E33" i="6" s="1"/>
  <c r="D34" i="6"/>
  <c r="E34" i="6"/>
  <c r="D35" i="6"/>
  <c r="E35" i="6" s="1"/>
  <c r="D36" i="6"/>
  <c r="E36" i="6"/>
  <c r="D37" i="6"/>
  <c r="E37" i="6" s="1"/>
  <c r="E46" i="6"/>
  <c r="D8" i="5"/>
  <c r="D12" i="5"/>
  <c r="D16" i="5"/>
  <c r="F110" i="3"/>
  <c r="G110" i="3"/>
  <c r="H110" i="3"/>
  <c r="I110" i="3"/>
  <c r="J110" i="3"/>
  <c r="K110" i="3"/>
  <c r="L110" i="3"/>
  <c r="M110" i="3"/>
  <c r="N110" i="3"/>
  <c r="O110" i="3"/>
  <c r="F117" i="3"/>
  <c r="Q117" i="3" s="1"/>
  <c r="G117" i="3"/>
  <c r="H117" i="3"/>
  <c r="I117" i="3"/>
  <c r="J117" i="3"/>
  <c r="K117" i="3"/>
  <c r="L117" i="3"/>
  <c r="M117" i="3"/>
  <c r="N117" i="3"/>
  <c r="O117" i="3"/>
  <c r="F118" i="3"/>
  <c r="G118" i="3"/>
  <c r="H118" i="3"/>
  <c r="I118" i="3"/>
  <c r="J118" i="3"/>
  <c r="Q118" i="3" s="1"/>
  <c r="K118" i="3"/>
  <c r="L118" i="3"/>
  <c r="M118" i="3"/>
  <c r="N118" i="3"/>
  <c r="O118" i="3"/>
  <c r="F119" i="3"/>
  <c r="Q119" i="3" s="1"/>
  <c r="G119" i="3"/>
  <c r="H119" i="3"/>
  <c r="I119" i="3"/>
  <c r="J119" i="3"/>
  <c r="K119" i="3"/>
  <c r="L119" i="3"/>
  <c r="M119" i="3"/>
  <c r="N119" i="3"/>
  <c r="N132" i="3" s="1"/>
  <c r="N134" i="3" s="1"/>
  <c r="O119" i="3"/>
  <c r="F120" i="3"/>
  <c r="Q120" i="3" s="1"/>
  <c r="G120" i="3"/>
  <c r="H120" i="3"/>
  <c r="I120" i="3"/>
  <c r="J120" i="3"/>
  <c r="K120" i="3"/>
  <c r="L120" i="3"/>
  <c r="M120" i="3"/>
  <c r="N120" i="3"/>
  <c r="O120" i="3"/>
  <c r="F121" i="3"/>
  <c r="Q121" i="3" s="1"/>
  <c r="G121" i="3"/>
  <c r="H121" i="3"/>
  <c r="I121" i="3"/>
  <c r="J121" i="3"/>
  <c r="K121" i="3"/>
  <c r="L121" i="3"/>
  <c r="M121" i="3"/>
  <c r="N121" i="3"/>
  <c r="O121" i="3"/>
  <c r="F122" i="3"/>
  <c r="Q122" i="3" s="1"/>
  <c r="G122" i="3"/>
  <c r="H122" i="3"/>
  <c r="I122" i="3"/>
  <c r="J122" i="3"/>
  <c r="K122" i="3"/>
  <c r="L122" i="3"/>
  <c r="M122" i="3"/>
  <c r="N122" i="3"/>
  <c r="O122" i="3"/>
  <c r="F123" i="3"/>
  <c r="Q123" i="3" s="1"/>
  <c r="G123" i="3"/>
  <c r="H123" i="3"/>
  <c r="I123" i="3"/>
  <c r="J123" i="3"/>
  <c r="K123" i="3"/>
  <c r="L123" i="3"/>
  <c r="M123" i="3"/>
  <c r="N123" i="3"/>
  <c r="O123" i="3"/>
  <c r="F124" i="3"/>
  <c r="Q124" i="3" s="1"/>
  <c r="G124" i="3"/>
  <c r="H124" i="3"/>
  <c r="I124" i="3"/>
  <c r="J124" i="3"/>
  <c r="K124" i="3"/>
  <c r="L124" i="3"/>
  <c r="M124" i="3"/>
  <c r="N124" i="3"/>
  <c r="O124" i="3"/>
  <c r="F125" i="3"/>
  <c r="Q125" i="3" s="1"/>
  <c r="G125" i="3"/>
  <c r="H125" i="3"/>
  <c r="I125" i="3"/>
  <c r="J125" i="3"/>
  <c r="K125" i="3"/>
  <c r="L125" i="3"/>
  <c r="M125" i="3"/>
  <c r="N125" i="3"/>
  <c r="O125" i="3"/>
  <c r="O132" i="3" s="1"/>
  <c r="O134" i="3" s="1"/>
  <c r="F126" i="3"/>
  <c r="Q126" i="3" s="1"/>
  <c r="G126" i="3"/>
  <c r="G132" i="3" s="1"/>
  <c r="G134" i="3" s="1"/>
  <c r="I126" i="3"/>
  <c r="J126" i="3"/>
  <c r="J132" i="3" s="1"/>
  <c r="J134" i="3" s="1"/>
  <c r="K126" i="3"/>
  <c r="L126" i="3"/>
  <c r="M126" i="3"/>
  <c r="N126" i="3"/>
  <c r="O126" i="3"/>
  <c r="F127" i="3"/>
  <c r="Q127" i="3" s="1"/>
  <c r="G127" i="3"/>
  <c r="H127" i="3"/>
  <c r="I127" i="3"/>
  <c r="I132" i="3" s="1"/>
  <c r="I134" i="3" s="1"/>
  <c r="J127" i="3"/>
  <c r="K127" i="3"/>
  <c r="L127" i="3"/>
  <c r="L132" i="3" s="1"/>
  <c r="L134" i="3" s="1"/>
  <c r="M127" i="3"/>
  <c r="N127" i="3"/>
  <c r="O127" i="3"/>
  <c r="H132" i="3"/>
  <c r="K132" i="3"/>
  <c r="K134" i="3" s="1"/>
  <c r="M132" i="3"/>
  <c r="H134" i="3"/>
  <c r="M134" i="3"/>
  <c r="O113" i="2"/>
  <c r="O111" i="2"/>
  <c r="O109" i="2"/>
  <c r="O107" i="2"/>
  <c r="O45" i="2"/>
  <c r="O43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3" i="2"/>
  <c r="O22" i="2"/>
  <c r="O20" i="2"/>
  <c r="O18" i="2"/>
  <c r="O16" i="2"/>
  <c r="O15" i="2"/>
  <c r="O14" i="2"/>
  <c r="D38" i="6" l="1"/>
  <c r="E38" i="6" s="1"/>
  <c r="AD126" i="3"/>
  <c r="AD124" i="3"/>
  <c r="AD122" i="3"/>
  <c r="AD120" i="3"/>
  <c r="AD118" i="3"/>
  <c r="E8" i="6"/>
  <c r="F132" i="3"/>
  <c r="F134" i="3" s="1"/>
  <c r="AD127" i="3"/>
  <c r="AD125" i="3"/>
  <c r="AD123" i="3"/>
  <c r="AD121" i="3"/>
  <c r="AD119" i="3"/>
  <c r="AD1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Campeau, Roger S.</author>
  </authors>
  <commentList>
    <comment ref="F30" authorId="0" shapeId="0" xr:uid="{CA1FE3F6-F60C-47CD-B0A6-468508FF1825}">
      <text>
        <r>
          <rPr>
            <b/>
            <sz val="9"/>
            <color indexed="81"/>
            <rFont val="Tahoma"/>
            <family val="2"/>
          </rPr>
          <t>Campeau, Roger S.:</t>
        </r>
        <r>
          <rPr>
            <sz val="9"/>
            <color indexed="81"/>
            <rFont val="Tahoma"/>
            <family val="2"/>
          </rPr>
          <t xml:space="preserve">
plus below the line amounts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tc={36E0B5CD-CF74-4D33-AB82-0E8E3408CB0F}</author>
    <author>tc={CAA631D4-1BA1-457A-B353-0F0F741B1763}</author>
  </authors>
  <commentList>
    <comment ref="C9" authorId="0" shapeId="0" xr:uid="{36E0B5CD-CF74-4D33-AB82-0E8E3408CB0F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HR, Talent Management, Total Rewards, Business Transformation</t>
      </text>
    </comment>
    <comment ref="C28" authorId="1" shapeId="0" xr:uid="{CAA631D4-1BA1-457A-B353-0F0F741B176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HR, Talent Management, Total Rewards, Business Transformation</t>
      </text>
    </comment>
  </commentList>
</comments>
</file>

<file path=xl/sharedStrings.xml><?xml version="1.0" encoding="utf-8"?>
<sst xmlns="http://schemas.openxmlformats.org/spreadsheetml/2006/main" count="1328" uniqueCount="443">
  <si>
    <t>SCHEDULE C-30</t>
  </si>
  <si>
    <t>TRANSACTIONS WITH AFFILIATED COMPANIES</t>
  </si>
  <si>
    <t>Page 1 of 2</t>
  </si>
  <si>
    <t>FLORIDA PUBLIC SERVICE COMMISSION</t>
  </si>
  <si>
    <t>EXPLANATION:</t>
  </si>
  <si>
    <t>Provide a schedule detailing transactions with affiliated companies and related parties for the test year including</t>
  </si>
  <si>
    <t xml:space="preserve">       Type of data shown:</t>
  </si>
  <si>
    <t>intercompany charges, licenses, contracts and fees.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</si>
  <si>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</si>
  <si>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</si>
  <si>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</si>
  <si>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</si>
  <si>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</si>
  <si>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DOCKET No. 20210034-EI</t>
  </si>
  <si>
    <t>(Dollars in 000's)</t>
  </si>
  <si>
    <t>Witness: J. S. Chronister</t>
  </si>
  <si>
    <t>Key:</t>
  </si>
  <si>
    <t>(1)</t>
  </si>
  <si>
    <t>(2)</t>
  </si>
  <si>
    <t>(3)</t>
  </si>
  <si>
    <t>(4)</t>
  </si>
  <si>
    <t>(5)</t>
  </si>
  <si>
    <t>(6)</t>
  </si>
  <si>
    <t>(7)</t>
  </si>
  <si>
    <t>(8)</t>
  </si>
  <si>
    <t>Name of</t>
  </si>
  <si>
    <t>Type of</t>
  </si>
  <si>
    <t>Company</t>
  </si>
  <si>
    <t>Service</t>
  </si>
  <si>
    <t>Amount</t>
  </si>
  <si>
    <t>Allocation Method</t>
  </si>
  <si>
    <t>or</t>
  </si>
  <si>
    <t>Relation</t>
  </si>
  <si>
    <t>Provided</t>
  </si>
  <si>
    <t>Effective</t>
  </si>
  <si>
    <t>Charge or Credit</t>
  </si>
  <si>
    <t>Included</t>
  </si>
  <si>
    <t>Used to Allocate</t>
  </si>
  <si>
    <t>A</t>
  </si>
  <si>
    <t>TEC SS Allocable Pg. 5</t>
  </si>
  <si>
    <t>Line</t>
  </si>
  <si>
    <t>Related</t>
  </si>
  <si>
    <t>to</t>
  </si>
  <si>
    <t>Contract</t>
  </si>
  <si>
    <t>During Year</t>
  </si>
  <si>
    <t>in</t>
  </si>
  <si>
    <t>Charges Between</t>
  </si>
  <si>
    <t>B</t>
  </si>
  <si>
    <t>Usage Fees Pg.6</t>
  </si>
  <si>
    <t>No.</t>
  </si>
  <si>
    <t>Party</t>
  </si>
  <si>
    <t>Utility</t>
  </si>
  <si>
    <t>Received</t>
  </si>
  <si>
    <t>Date</t>
  </si>
  <si>
    <t>Acct. No.</t>
  </si>
  <si>
    <t>Test Year</t>
  </si>
  <si>
    <t>Companies</t>
  </si>
  <si>
    <t>C</t>
  </si>
  <si>
    <t>Rent and Lease Pg.7</t>
  </si>
  <si>
    <t>D</t>
  </si>
  <si>
    <t>Received Allocations Pg. 8</t>
  </si>
  <si>
    <t>TECO Energy, Inc.</t>
  </si>
  <si>
    <t>Parent &amp; Affiliate Company</t>
  </si>
  <si>
    <t>Labor Services</t>
  </si>
  <si>
    <t>Direct Charge</t>
  </si>
  <si>
    <t>E</t>
  </si>
  <si>
    <t>Sent/Received Labor Pg. 9</t>
  </si>
  <si>
    <t>Accounts Payable Allocation</t>
  </si>
  <si>
    <t>No. of Invoices Processed</t>
  </si>
  <si>
    <t>F</t>
  </si>
  <si>
    <t>Gas Sales/Purchases &amp; AMA Pg. 10</t>
  </si>
  <si>
    <t>Claims Allocation</t>
  </si>
  <si>
    <t>"</t>
  </si>
  <si>
    <t>No. of Claims Processed</t>
  </si>
  <si>
    <t>TECO Finance</t>
  </si>
  <si>
    <t>Affiliate Company</t>
  </si>
  <si>
    <t>TECO Gemstone</t>
  </si>
  <si>
    <t xml:space="preserve"> HR Benefits Administration Allocation </t>
  </si>
  <si>
    <t>No. of Employees</t>
  </si>
  <si>
    <t>Seacoast Gas Transmission</t>
  </si>
  <si>
    <t>Corporate Overhead Allocation</t>
  </si>
  <si>
    <t>Modified Massachusetts Method</t>
  </si>
  <si>
    <t>Peoples Gas System, Inc.</t>
  </si>
  <si>
    <t>Real Property Sublease</t>
  </si>
  <si>
    <t>IT Usage Fee</t>
  </si>
  <si>
    <t>Telecom Usage Fee</t>
  </si>
  <si>
    <t>IT Allocation</t>
  </si>
  <si>
    <t xml:space="preserve">HR Benefits Administration Allocation </t>
  </si>
  <si>
    <t>HR Employee Relations Allocation</t>
  </si>
  <si>
    <t xml:space="preserve">Administrative Services Allocation </t>
  </si>
  <si>
    <t>Procurement Allocation</t>
  </si>
  <si>
    <t>Total Purchase Order Spend</t>
  </si>
  <si>
    <t>Document Services Allocation</t>
  </si>
  <si>
    <t>Payroll Charge Allocation</t>
  </si>
  <si>
    <t>Telecom Allocation</t>
  </si>
  <si>
    <t>Facilities Allocation</t>
  </si>
  <si>
    <t>Per Sq Ft Usage</t>
  </si>
  <si>
    <t>Gas Purchases</t>
  </si>
  <si>
    <t>TECO Partners, Inc.</t>
  </si>
  <si>
    <t>Rent and Lease</t>
  </si>
  <si>
    <t>(A) Includes Gross Portion of Emera Corporate Costs that are partially offset by affiliate charge-outs credited in FERC account 922.</t>
  </si>
  <si>
    <t>Recap Schedules: C-31</t>
  </si>
  <si>
    <t>Supporting Schedules:</t>
  </si>
  <si>
    <t>Page 2 of 2</t>
  </si>
  <si>
    <t>Facilities Services</t>
  </si>
  <si>
    <t>New Mexico Gas Co.</t>
  </si>
  <si>
    <t>Emera Inc.</t>
  </si>
  <si>
    <t>Parent Company</t>
  </si>
  <si>
    <t>Multi</t>
  </si>
  <si>
    <t>Corporate Support Services Allocations (A)</t>
  </si>
  <si>
    <t>930.2/Multi</t>
  </si>
  <si>
    <t>Indirect Charge</t>
  </si>
  <si>
    <t>Emera Energy Services, Inc.</t>
  </si>
  <si>
    <t>Asset Management Agreement</t>
  </si>
  <si>
    <t>08/01/18-03/31/26</t>
  </si>
  <si>
    <t>Gas Sales</t>
  </si>
  <si>
    <t>Nova Scotia Power Inc</t>
  </si>
  <si>
    <t>Block Energy LLC</t>
  </si>
  <si>
    <t>Emera Energy U.S. Sub #1, Inc.</t>
  </si>
  <si>
    <t>Scotia Power U.S., Ltd.</t>
  </si>
  <si>
    <t>Emera Caribbean Holdings Limited</t>
  </si>
  <si>
    <t xml:space="preserve">Grand Bahama Power Company </t>
  </si>
  <si>
    <t>04/01/23-03/31/26</t>
  </si>
  <si>
    <t>2025 TOTAL</t>
  </si>
  <si>
    <t>Per EPM</t>
  </si>
  <si>
    <t>INPUT</t>
  </si>
  <si>
    <t>Allocable</t>
  </si>
  <si>
    <t>Allocation Percentages</t>
  </si>
  <si>
    <t>EPM Allocation Cost Element Description</t>
  </si>
  <si>
    <t>Organization</t>
  </si>
  <si>
    <t>Department</t>
  </si>
  <si>
    <t>Assessment Factor</t>
  </si>
  <si>
    <t>Cost Center</t>
  </si>
  <si>
    <t>Total Cost</t>
  </si>
  <si>
    <t>TEC</t>
  </si>
  <si>
    <t>PGS</t>
  </si>
  <si>
    <t>NMGC</t>
  </si>
  <si>
    <t>TECO Pipeline</t>
  </si>
  <si>
    <t>Seacoast</t>
  </si>
  <si>
    <t>TECO Partners</t>
  </si>
  <si>
    <t>TECO Energy</t>
  </si>
  <si>
    <t>Emera Technologies</t>
  </si>
  <si>
    <t>Planned Corporate Overhead Allocation</t>
  </si>
  <si>
    <t>Legal Services</t>
  </si>
  <si>
    <t>VP General Counsel</t>
  </si>
  <si>
    <t>MMM</t>
  </si>
  <si>
    <t>A230060</t>
  </si>
  <si>
    <t>Corporate Secretary</t>
  </si>
  <si>
    <t>A230062</t>
  </si>
  <si>
    <t>A230092</t>
  </si>
  <si>
    <t>Planned SS Claims Chgs</t>
  </si>
  <si>
    <t>Claims</t>
  </si>
  <si>
    <t>A230048</t>
  </si>
  <si>
    <t>Compliance</t>
  </si>
  <si>
    <t>A230055</t>
  </si>
  <si>
    <t>State/Comm Affairs</t>
  </si>
  <si>
    <t>Federal Affairs</t>
  </si>
  <si>
    <t>A230054</t>
  </si>
  <si>
    <t>Real Estate</t>
  </si>
  <si>
    <t>N/A</t>
  </si>
  <si>
    <t>State/Community Affairs</t>
  </si>
  <si>
    <t>A230056</t>
  </si>
  <si>
    <t>Planned SS AcctsPay Chgs</t>
  </si>
  <si>
    <t>Finance</t>
  </si>
  <si>
    <t>Accounts Payable</t>
  </si>
  <si>
    <t>Invoices</t>
  </si>
  <si>
    <t>A261001</t>
  </si>
  <si>
    <t>Energy Risk</t>
  </si>
  <si>
    <t>A230073</t>
  </si>
  <si>
    <t>Insurance Risk</t>
  </si>
  <si>
    <t>A230085</t>
  </si>
  <si>
    <t>Treasury</t>
  </si>
  <si>
    <t>A230087</t>
  </si>
  <si>
    <t>Corporate Tax</t>
  </si>
  <si>
    <t>A230086</t>
  </si>
  <si>
    <t>Corporate Accounting</t>
  </si>
  <si>
    <t>A230088</t>
  </si>
  <si>
    <t>Audit Services</t>
  </si>
  <si>
    <t>A230089</t>
  </si>
  <si>
    <t>Pension Investments</t>
  </si>
  <si>
    <t>Planning &amp; Budgets</t>
  </si>
  <si>
    <t>A234519</t>
  </si>
  <si>
    <t>Planned SS DOC Services</t>
  </si>
  <si>
    <t>Document Services</t>
  </si>
  <si>
    <t>Headcount</t>
  </si>
  <si>
    <t>A232039</t>
  </si>
  <si>
    <t>Planned SS Payroll Charge</t>
  </si>
  <si>
    <t>Payroll</t>
  </si>
  <si>
    <t>A233551</t>
  </si>
  <si>
    <t>Corporate</t>
  </si>
  <si>
    <t>Asset Ussage</t>
  </si>
  <si>
    <t>Corporate Responsibility</t>
  </si>
  <si>
    <t>Safety &amp; Security</t>
  </si>
  <si>
    <t>Corporate Security</t>
  </si>
  <si>
    <t>A231003</t>
  </si>
  <si>
    <t>Planned SS EmerMgmt Chgs</t>
  </si>
  <si>
    <t>Emergency Management</t>
  </si>
  <si>
    <t>A231004</t>
  </si>
  <si>
    <t>Planned HR Benefits Admin</t>
  </si>
  <si>
    <t>Human Resources</t>
  </si>
  <si>
    <t>Healthcare</t>
  </si>
  <si>
    <t>A233552</t>
  </si>
  <si>
    <t>Retirement</t>
  </si>
  <si>
    <t>553</t>
  </si>
  <si>
    <t>Benefits Admin</t>
  </si>
  <si>
    <t>A233554</t>
  </si>
  <si>
    <t>Compensation</t>
  </si>
  <si>
    <t>A233556</t>
  </si>
  <si>
    <t>Planned SS HREmpRel Chgs</t>
  </si>
  <si>
    <t>HR Managers</t>
  </si>
  <si>
    <t>A233550</t>
  </si>
  <si>
    <t>Assessment &amp; Development</t>
  </si>
  <si>
    <t>557</t>
  </si>
  <si>
    <t>Training &amp; Development</t>
  </si>
  <si>
    <t>A233555</t>
  </si>
  <si>
    <t>Recruitment &amp; Staffing</t>
  </si>
  <si>
    <t>A233558</t>
  </si>
  <si>
    <t>Employee Relations Admin</t>
  </si>
  <si>
    <t>559</t>
  </si>
  <si>
    <t>HRIS</t>
  </si>
  <si>
    <t>Labor Relations</t>
  </si>
  <si>
    <t>A233560</t>
  </si>
  <si>
    <t>Planned Procurement Charges</t>
  </si>
  <si>
    <t>Procurement</t>
  </si>
  <si>
    <t>Procurement Admin</t>
  </si>
  <si>
    <t>PO Spend</t>
  </si>
  <si>
    <t>A232030</t>
  </si>
  <si>
    <t>Purchase &amp; Inventory Management</t>
  </si>
  <si>
    <t>A232029</t>
  </si>
  <si>
    <t>Supplier Diversity</t>
  </si>
  <si>
    <t>A232028</t>
  </si>
  <si>
    <t>Contracts Admin</t>
  </si>
  <si>
    <t>A232034</t>
  </si>
  <si>
    <t>Planned Admin Services</t>
  </si>
  <si>
    <t>Record Retention</t>
  </si>
  <si>
    <t>A232032</t>
  </si>
  <si>
    <t>Duplicating</t>
  </si>
  <si>
    <t>A232036</t>
  </si>
  <si>
    <t>Mailroom</t>
  </si>
  <si>
    <t>A232038</t>
  </si>
  <si>
    <t>Planned IT Charges</t>
  </si>
  <si>
    <t>Information Technology</t>
  </si>
  <si>
    <t>IT Allocable Costs (Telecom/Facilities Overhead)- Vacancy</t>
  </si>
  <si>
    <t>A231500</t>
  </si>
  <si>
    <t>IT Allocable Costs (Telecom/Facilities Overhead)</t>
  </si>
  <si>
    <t>IT Admin</t>
  </si>
  <si>
    <t>A231505</t>
  </si>
  <si>
    <t>ED/ES Leadership</t>
  </si>
  <si>
    <t>A231538</t>
  </si>
  <si>
    <t>ED/ES Delivery Control Systems</t>
  </si>
  <si>
    <t>A231539</t>
  </si>
  <si>
    <t>ED/ES Work &amp; Asset Management Systems</t>
  </si>
  <si>
    <t>Data Mgt, Analytics &amp; Reporting</t>
  </si>
  <si>
    <t>A231540</t>
  </si>
  <si>
    <t>Innovation, Automation &amp; Emerging Tech</t>
  </si>
  <si>
    <t>A231501</t>
  </si>
  <si>
    <t>Project Mgmt - ADS</t>
  </si>
  <si>
    <t>Project Mgmt &amp; BP Support</t>
  </si>
  <si>
    <t>A231517</t>
  </si>
  <si>
    <t>Data Center / Compute &amp; Storage</t>
  </si>
  <si>
    <t>A231506</t>
  </si>
  <si>
    <t>Data Management</t>
  </si>
  <si>
    <t>A231511</t>
  </si>
  <si>
    <t>Network Engineering/Infrastructure</t>
  </si>
  <si>
    <t>A231527</t>
  </si>
  <si>
    <t>Cyber Security Operations</t>
  </si>
  <si>
    <t>A231529</t>
  </si>
  <si>
    <t>Service Desk</t>
  </si>
  <si>
    <t>Desktop &amp; Field Support:</t>
  </si>
  <si>
    <t>Data Center / Network &amp; Enterprise Hardening</t>
  </si>
  <si>
    <t>A231507</t>
  </si>
  <si>
    <t>Compliance Ops</t>
  </si>
  <si>
    <t>Hosting &amp; Cloud</t>
  </si>
  <si>
    <t>A231521</t>
  </si>
  <si>
    <t>Digital Collaboration</t>
  </si>
  <si>
    <t>A231514</t>
  </si>
  <si>
    <t>Service Mgmt</t>
  </si>
  <si>
    <t>Remote Access &amp; Desktop Engineering</t>
  </si>
  <si>
    <t>Cyber Security Architecture</t>
  </si>
  <si>
    <t>Business Relationship Managers</t>
  </si>
  <si>
    <t>A231504</t>
  </si>
  <si>
    <t>Enterprise Architecture &amp; IT DR/BC</t>
  </si>
  <si>
    <t>A231509</t>
  </si>
  <si>
    <t>Enterprise Information Security &amp; Risk Mgmt</t>
  </si>
  <si>
    <t>A231515</t>
  </si>
  <si>
    <t>Project Mgt Office - Project &amp; Program Mgt</t>
  </si>
  <si>
    <t>A231513</t>
  </si>
  <si>
    <t>Project Mgt Office - BSA</t>
  </si>
  <si>
    <t>A231530</t>
  </si>
  <si>
    <t>Project Mgt Office - TaaS</t>
  </si>
  <si>
    <t xml:space="preserve"> IT Maintenance</t>
  </si>
  <si>
    <t>A231522</t>
  </si>
  <si>
    <t>Asset &amp; Vendor Management</t>
  </si>
  <si>
    <t>A231525</t>
  </si>
  <si>
    <t>Quality Assurance &amp; Compliance</t>
  </si>
  <si>
    <t>A231524</t>
  </si>
  <si>
    <t>NERC</t>
  </si>
  <si>
    <t>F231516/
F231520/
F231526</t>
  </si>
  <si>
    <t>Project Mgmt - Compliance</t>
  </si>
  <si>
    <t>BRM &amp; BSA - Compliance</t>
  </si>
  <si>
    <t>Performance Opt, Benchmarking, Communications &amp; Admin</t>
  </si>
  <si>
    <t>A231523</t>
  </si>
  <si>
    <t>PGS Operations</t>
  </si>
  <si>
    <t>A231510</t>
  </si>
  <si>
    <t>PGS Work &amp; Asset Mgmt</t>
  </si>
  <si>
    <t>BIS - Customer Experience</t>
  </si>
  <si>
    <t>IT Corporate Operations</t>
  </si>
  <si>
    <t>A231532</t>
  </si>
  <si>
    <t xml:space="preserve"> Identity Access &amp; HR</t>
  </si>
  <si>
    <t>A231533</t>
  </si>
  <si>
    <t>Coporate Business Solutions</t>
  </si>
  <si>
    <t>A231528</t>
  </si>
  <si>
    <t>Corporate Technology Solutions</t>
  </si>
  <si>
    <t>Project Mgmt - IT &amp; Corp</t>
  </si>
  <si>
    <t>BRM &amp; BSA - IT &amp; Corp</t>
  </si>
  <si>
    <t>Strategic Technology Initiatives &amp; Governance</t>
  </si>
  <si>
    <t>Customer Experience</t>
  </si>
  <si>
    <t>Total</t>
  </si>
  <si>
    <t>Planned Facility Charges</t>
  </si>
  <si>
    <t>Planned Telecom Charges</t>
  </si>
  <si>
    <t>Total Per EPM</t>
  </si>
  <si>
    <t>Total Per Variance on Spreadsheet</t>
  </si>
  <si>
    <t>*Note - this does not include the amounts assessed through TEC SS</t>
  </si>
  <si>
    <t>*Note - 2025 remained flat to 2024B</t>
  </si>
  <si>
    <t>2025 Aseet Usage Fee Affiliate Budget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</si>
  <si>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</si>
  <si>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</si>
  <si>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</si>
  <si>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</si>
  <si>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</si>
  <si>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</si>
  <si>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</si>
  <si>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</si>
  <si>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</si>
  <si>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</si>
  <si>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</si>
  <si>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</si>
  <si>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</si>
  <si>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IT USAGE FEES</t>
  </si>
  <si>
    <t>TPI</t>
  </si>
  <si>
    <t>TELECOM USAGE FEES</t>
  </si>
  <si>
    <t>Rent &amp; Lease Expense - Affiliate Expense</t>
  </si>
  <si>
    <t>Total 2025B</t>
  </si>
  <si>
    <t>TECO Plaza Rent Expense</t>
  </si>
  <si>
    <t>TECO Plaza Lease Expense</t>
  </si>
  <si>
    <t>CC_360599</t>
  </si>
  <si>
    <t>CS Contact Center Rent Expense</t>
  </si>
  <si>
    <t>Emera Tech</t>
  </si>
  <si>
    <t>*figures in this file are $USD</t>
  </si>
  <si>
    <t>Tampa Electric</t>
  </si>
  <si>
    <t>Emera Allocations ($USD)</t>
  </si>
  <si>
    <t>O&amp;M - Emera Allocations ($USD in 000's)</t>
  </si>
  <si>
    <t>Type</t>
  </si>
  <si>
    <t>Description</t>
  </si>
  <si>
    <t>Budget - Updated</t>
  </si>
  <si>
    <t>Budget</t>
  </si>
  <si>
    <t>ALLOCABLE</t>
  </si>
  <si>
    <t>Commercial Investments &amp; Financial Analysis</t>
  </si>
  <si>
    <t>A230001</t>
  </si>
  <si>
    <t>ECSPP</t>
  </si>
  <si>
    <t xml:space="preserve">A233554 </t>
  </si>
  <si>
    <t>Human Resources (Allocable)</t>
  </si>
  <si>
    <t xml:space="preserve">A230098 </t>
  </si>
  <si>
    <t>Shareworks</t>
  </si>
  <si>
    <t>*only a portion of this settles to TEC</t>
  </si>
  <si>
    <t xml:space="preserve">A230055 </t>
  </si>
  <si>
    <t>VP Compliance</t>
  </si>
  <si>
    <t>TEC %</t>
  </si>
  <si>
    <t>Allocable Total</t>
  </si>
  <si>
    <t>DIRECT</t>
  </si>
  <si>
    <t>F230089</t>
  </si>
  <si>
    <t>Audit</t>
  </si>
  <si>
    <t xml:space="preserve">F262006 </t>
  </si>
  <si>
    <t>Board Allocations</t>
  </si>
  <si>
    <t>F262006</t>
  </si>
  <si>
    <t>F251002</t>
  </si>
  <si>
    <t>Communications</t>
  </si>
  <si>
    <t>Corporate Secretary - AGM</t>
  </si>
  <si>
    <t>Corporate Sustainability</t>
  </si>
  <si>
    <t>F230086</t>
  </si>
  <si>
    <t>Corporate Tax Service</t>
  </si>
  <si>
    <t xml:space="preserve">F255101 </t>
  </si>
  <si>
    <t>Director of Safety</t>
  </si>
  <si>
    <t>F230001</t>
  </si>
  <si>
    <t>F212023</t>
  </si>
  <si>
    <t>Environment</t>
  </si>
  <si>
    <t>F230073</t>
  </si>
  <si>
    <t>Enterprise Risk Management</t>
  </si>
  <si>
    <t>Executive Allocations</t>
  </si>
  <si>
    <t xml:space="preserve">F230088 </t>
  </si>
  <si>
    <t>External Financial Reporting and Compliance</t>
  </si>
  <si>
    <t>F233554</t>
  </si>
  <si>
    <t>Human Resources (Direct)</t>
  </si>
  <si>
    <t>Investor Relations</t>
  </si>
  <si>
    <t>F231505</t>
  </si>
  <si>
    <t>Office of CDO</t>
  </si>
  <si>
    <t>F230060</t>
  </si>
  <si>
    <t>Office of CLO</t>
  </si>
  <si>
    <t>F230083</t>
  </si>
  <si>
    <t>Pension</t>
  </si>
  <si>
    <t>F230087</t>
  </si>
  <si>
    <t>Treasury/Computershare</t>
  </si>
  <si>
    <t>F230055</t>
  </si>
  <si>
    <t>Direct Total</t>
  </si>
  <si>
    <t>*Note - this does not include Emera Project Development allocation which gets booked to capital</t>
  </si>
  <si>
    <t>Emera Seconded STIP</t>
  </si>
  <si>
    <t>Emera Seconded LTIP</t>
  </si>
  <si>
    <t>Emera Seconded Salary</t>
  </si>
  <si>
    <t>2025 Working Budget (12/1/23)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</si>
  <si>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</si>
  <si>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</si>
  <si>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</si>
  <si>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</si>
  <si>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</si>
  <si>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</si>
  <si>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</si>
  <si>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</si>
  <si>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</si>
  <si>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</si>
  <si>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</si>
  <si>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IE_2001 - TECO Energy Parent</t>
  </si>
  <si>
    <t>IE_2004 - TECO Finance</t>
  </si>
  <si>
    <t>IE_2081 - Seacoast Gas Transmission</t>
  </si>
  <si>
    <t>IE_2313 - TPI</t>
  </si>
  <si>
    <t>IE_2301 - Peoples Gas</t>
  </si>
  <si>
    <t>IE_2502 - New Mexico Gas Company</t>
  </si>
  <si>
    <t>F109001 - Nova Scotia Power</t>
  </si>
  <si>
    <t>F109009 - Emera Inc</t>
  </si>
  <si>
    <t>F109017 - US Sub #1</t>
  </si>
  <si>
    <t>F109025 - Scotia Power U</t>
  </si>
  <si>
    <t>F109033 - Emera Caribbean Inc (includes Barbados)</t>
  </si>
  <si>
    <t>F109851 - Grand Bahama</t>
  </si>
  <si>
    <t>F109410 - NOT IN ECC - Emera Technologies</t>
  </si>
  <si>
    <t>F109016 - Emera Energy Services</t>
  </si>
  <si>
    <t>FE41900 - ETL General Admin</t>
  </si>
  <si>
    <t>Total Sent</t>
  </si>
  <si>
    <t>Total Received</t>
  </si>
  <si>
    <t xml:space="preserve">Gas Purchases Emera </t>
  </si>
  <si>
    <t>Gas Purchase PGS</t>
  </si>
  <si>
    <t xml:space="preserve">Gas Sales </t>
  </si>
  <si>
    <t>AMA</t>
  </si>
  <si>
    <t>DOCKET No. 20240026-EI</t>
  </si>
  <si>
    <t>Witness: J. Chronister / R. Latta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</si>
</sst>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_(#,##0_);\(#,##0\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8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</font>
    <font>
      <i/>
      <sz val="11"/>
      <color indexed="8"/>
      <name val="Calibri"/>
      <family val="2"/>
    </font>
    <font>
      <sz val="11"/>
      <color rgb="FF00B050"/>
      <name val="Calibri"/>
      <family val="2"/>
      <scheme val="minor"/>
    </font>
    <font>
      <sz val="11"/>
      <color rgb="FF00B050"/>
      <name val="Calibri"/>
      <family val="2"/>
    </font>
    <font>
      <b/>
      <sz val="11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7" fillId="0" borderId="1" xfId="3" applyFont="1" applyBorder="1"/>
    <xf numFmtId="0" fontId="7" fillId="0" borderId="0" xfId="3" applyFont="1"/>
    <xf numFmtId="0" fontId="7" fillId="0" borderId="0" xfId="3" applyFont="1" applyAlignment="1">
      <alignment horizontal="right"/>
    </xf>
    <xf numFmtId="0" fontId="7" fillId="0" borderId="0" xfId="0" applyFont="1"/>
    <xf numFmtId="0" fontId="7" fillId="0" borderId="2" xfId="3" applyFont="1" applyBorder="1" applyAlignment="1">
      <alignment horizontal="left"/>
    </xf>
    <xf numFmtId="0" fontId="7" fillId="0" borderId="0" xfId="3" applyFont="1" applyAlignment="1">
      <alignment horizontal="left"/>
    </xf>
    <xf numFmtId="0" fontId="7" fillId="0" borderId="0" xfId="3" quotePrefix="1" applyFont="1" applyAlignment="1">
      <alignment horizontal="left"/>
    </xf>
    <xf numFmtId="0" fontId="7" fillId="0" borderId="1" xfId="3" quotePrefix="1" applyFont="1" applyBorder="1" applyAlignment="1">
      <alignment horizontal="left"/>
    </xf>
    <xf numFmtId="0" fontId="7" fillId="0" borderId="1" xfId="3" applyFont="1" applyBorder="1" applyAlignment="1">
      <alignment horizontal="center"/>
    </xf>
    <xf numFmtId="0" fontId="7" fillId="0" borderId="1" xfId="3" applyFont="1" applyBorder="1" applyAlignment="1">
      <alignment horizontal="left"/>
    </xf>
    <xf numFmtId="0" fontId="7" fillId="0" borderId="1" xfId="3" applyFont="1" applyBorder="1" applyAlignment="1">
      <alignment horizontal="right"/>
    </xf>
    <xf numFmtId="0" fontId="8" fillId="0" borderId="0" xfId="3" applyFont="1"/>
    <xf numFmtId="0" fontId="7" fillId="0" borderId="0" xfId="3" quotePrefix="1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quotePrefix="1" applyFont="1"/>
    <xf numFmtId="0" fontId="9" fillId="0" borderId="0" xfId="3" applyFont="1"/>
    <xf numFmtId="0" fontId="7" fillId="0" borderId="3" xfId="3" applyFont="1" applyBorder="1"/>
    <xf numFmtId="0" fontId="7" fillId="0" borderId="2" xfId="3" applyFont="1" applyBorder="1"/>
    <xf numFmtId="0" fontId="7" fillId="0" borderId="4" xfId="3" applyFont="1" applyBorder="1"/>
    <xf numFmtId="0" fontId="8" fillId="0" borderId="5" xfId="3" applyFont="1" applyBorder="1"/>
    <xf numFmtId="0" fontId="10" fillId="0" borderId="0" xfId="3" applyFont="1"/>
    <xf numFmtId="0" fontId="7" fillId="0" borderId="6" xfId="3" applyFont="1" applyBorder="1"/>
    <xf numFmtId="0" fontId="7" fillId="0" borderId="7" xfId="3" applyFont="1" applyBorder="1" applyAlignment="1">
      <alignment horizontal="centerContinuous"/>
    </xf>
    <xf numFmtId="14" fontId="7" fillId="0" borderId="1" xfId="3" applyNumberFormat="1" applyFont="1" applyBorder="1" applyAlignment="1">
      <alignment horizontal="center"/>
    </xf>
    <xf numFmtId="14" fontId="7" fillId="0" borderId="1" xfId="3" quotePrefix="1" applyNumberFormat="1" applyFont="1" applyBorder="1" applyAlignment="1">
      <alignment horizontal="center"/>
    </xf>
    <xf numFmtId="0" fontId="7" fillId="0" borderId="8" xfId="3" quotePrefix="1" applyFont="1" applyBorder="1" applyAlignment="1">
      <alignment horizontal="center"/>
    </xf>
    <xf numFmtId="0" fontId="7" fillId="0" borderId="1" xfId="3" quotePrefix="1" applyFont="1" applyBorder="1" applyAlignment="1">
      <alignment horizontal="center"/>
    </xf>
    <xf numFmtId="0" fontId="7" fillId="0" borderId="0" xfId="4" applyFont="1" applyAlignment="1">
      <alignment horizontal="right" wrapText="1"/>
    </xf>
    <xf numFmtId="164" fontId="7" fillId="0" borderId="0" xfId="5" applyNumberFormat="1" applyFont="1" applyFill="1"/>
    <xf numFmtId="164" fontId="7" fillId="0" borderId="0" xfId="5" applyNumberFormat="1" applyFont="1" applyFill="1" applyBorder="1"/>
    <xf numFmtId="164" fontId="7" fillId="0" borderId="0" xfId="5" applyNumberFormat="1" applyFont="1" applyFill="1" applyBorder="1" applyAlignment="1">
      <alignment horizontal="left"/>
    </xf>
    <xf numFmtId="14" fontId="7" fillId="0" borderId="0" xfId="5" applyNumberFormat="1" applyFont="1" applyFill="1" applyAlignment="1">
      <alignment horizontal="center"/>
    </xf>
    <xf numFmtId="164" fontId="7" fillId="0" borderId="0" xfId="2" applyNumberFormat="1" applyFont="1" applyFill="1" applyBorder="1"/>
    <xf numFmtId="1" fontId="7" fillId="0" borderId="0" xfId="5" quotePrefix="1" applyNumberFormat="1" applyFont="1" applyFill="1" applyBorder="1" applyAlignment="1">
      <alignment horizontal="center"/>
    </xf>
    <xf numFmtId="0" fontId="7" fillId="0" borderId="0" xfId="4" applyFont="1" applyAlignment="1">
      <alignment wrapText="1"/>
    </xf>
    <xf numFmtId="165" fontId="7" fillId="0" borderId="0" xfId="6" applyNumberFormat="1" applyFont="1" applyFill="1" applyBorder="1"/>
    <xf numFmtId="14" fontId="7" fillId="0" borderId="0" xfId="6" applyNumberFormat="1" applyFont="1" applyFill="1" applyAlignment="1">
      <alignment horizontal="center"/>
    </xf>
    <xf numFmtId="165" fontId="7" fillId="0" borderId="0" xfId="1" applyNumberFormat="1" applyFont="1" applyFill="1" applyBorder="1"/>
    <xf numFmtId="1" fontId="7" fillId="0" borderId="0" xfId="6" quotePrefix="1" applyNumberFormat="1" applyFont="1" applyFill="1" applyBorder="1" applyAlignment="1">
      <alignment horizontal="center"/>
    </xf>
    <xf numFmtId="164" fontId="7" fillId="0" borderId="0" xfId="5" quotePrefix="1" applyNumberFormat="1" applyFont="1" applyFill="1" applyBorder="1" applyAlignment="1">
      <alignment horizontal="center"/>
    </xf>
    <xf numFmtId="14" fontId="7" fillId="0" borderId="0" xfId="3" applyNumberFormat="1" applyFont="1" applyAlignment="1">
      <alignment horizontal="center"/>
    </xf>
    <xf numFmtId="1" fontId="7" fillId="0" borderId="0" xfId="3" applyNumberFormat="1" applyFont="1" applyAlignment="1">
      <alignment horizontal="center"/>
    </xf>
    <xf numFmtId="165" fontId="7" fillId="0" borderId="0" xfId="6" quotePrefix="1" applyNumberFormat="1" applyFont="1" applyFill="1" applyBorder="1" applyAlignment="1">
      <alignment horizontal="center"/>
    </xf>
    <xf numFmtId="0" fontId="7" fillId="0" borderId="5" xfId="3" applyFont="1" applyBorder="1"/>
    <xf numFmtId="165" fontId="7" fillId="0" borderId="0" xfId="1" applyNumberFormat="1" applyFont="1" applyFill="1"/>
    <xf numFmtId="165" fontId="7" fillId="0" borderId="0" xfId="6" applyNumberFormat="1" applyFont="1" applyFill="1" applyBorder="1" applyAlignment="1">
      <alignment horizontal="center"/>
    </xf>
    <xf numFmtId="0" fontId="7" fillId="0" borderId="9" xfId="3" applyFont="1" applyBorder="1"/>
    <xf numFmtId="0" fontId="7" fillId="0" borderId="10" xfId="3" applyFont="1" applyBorder="1"/>
    <xf numFmtId="164" fontId="7" fillId="0" borderId="0" xfId="5" quotePrefix="1" applyNumberFormat="1" applyFont="1" applyFill="1" applyAlignment="1">
      <alignment horizontal="left"/>
    </xf>
    <xf numFmtId="1" fontId="7" fillId="0" borderId="0" xfId="6" applyNumberFormat="1" applyFont="1" applyFill="1" applyBorder="1" applyAlignment="1">
      <alignment horizontal="center"/>
    </xf>
    <xf numFmtId="164" fontId="7" fillId="0" borderId="0" xfId="5" applyNumberFormat="1" applyFont="1" applyFill="1" applyAlignment="1">
      <alignment horizontal="left"/>
    </xf>
    <xf numFmtId="165" fontId="9" fillId="0" borderId="0" xfId="6" applyNumberFormat="1" applyFont="1" applyFill="1" applyBorder="1"/>
    <xf numFmtId="165" fontId="7" fillId="0" borderId="0" xfId="6" applyNumberFormat="1" applyFont="1" applyFill="1" applyAlignment="1">
      <alignment horizontal="center"/>
    </xf>
    <xf numFmtId="0" fontId="7" fillId="0" borderId="0" xfId="4" quotePrefix="1" applyFont="1" applyAlignment="1">
      <alignment horizontal="right" wrapText="1"/>
    </xf>
    <xf numFmtId="164" fontId="7" fillId="0" borderId="0" xfId="5" applyNumberFormat="1" applyFont="1" applyFill="1" applyBorder="1" applyAlignment="1">
      <alignment horizontal="right"/>
    </xf>
    <xf numFmtId="1" fontId="7" fillId="0" borderId="0" xfId="3" applyNumberFormat="1" applyFont="1"/>
    <xf numFmtId="164" fontId="7" fillId="0" borderId="0" xfId="5" applyNumberFormat="1" applyFont="1" applyFill="1" applyAlignment="1">
      <alignment horizontal="right"/>
    </xf>
    <xf numFmtId="165" fontId="7" fillId="0" borderId="0" xfId="6" applyNumberFormat="1" applyFont="1" applyFill="1"/>
    <xf numFmtId="165" fontId="7" fillId="0" borderId="1" xfId="6" applyNumberFormat="1" applyFont="1" applyFill="1" applyBorder="1"/>
    <xf numFmtId="164" fontId="7" fillId="0" borderId="1" xfId="5" applyNumberFormat="1" applyFont="1" applyFill="1" applyBorder="1" applyAlignment="1">
      <alignment horizontal="left"/>
    </xf>
    <xf numFmtId="14" fontId="7" fillId="0" borderId="1" xfId="5" applyNumberFormat="1" applyFont="1" applyFill="1" applyBorder="1" applyAlignment="1">
      <alignment horizontal="center"/>
    </xf>
    <xf numFmtId="165" fontId="7" fillId="0" borderId="1" xfId="1" applyNumberFormat="1" applyFont="1" applyFill="1" applyBorder="1"/>
    <xf numFmtId="165" fontId="7" fillId="0" borderId="1" xfId="6" applyNumberFormat="1" applyFont="1" applyFill="1" applyBorder="1" applyAlignment="1">
      <alignment horizontal="center"/>
    </xf>
    <xf numFmtId="1" fontId="12" fillId="0" borderId="0" xfId="0" applyNumberFormat="1" applyFont="1" applyAlignment="1">
      <alignment horizontal="right"/>
    </xf>
    <xf numFmtId="14" fontId="7" fillId="0" borderId="0" xfId="5" applyNumberFormat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13" fillId="0" borderId="2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quotePrefix="1" applyFont="1" applyAlignment="1">
      <alignment horizontal="center"/>
    </xf>
    <xf numFmtId="14" fontId="13" fillId="0" borderId="1" xfId="3" applyNumberFormat="1" applyFont="1" applyBorder="1" applyAlignment="1">
      <alignment horizontal="center"/>
    </xf>
    <xf numFmtId="164" fontId="13" fillId="0" borderId="0" xfId="5" applyNumberFormat="1" applyFont="1" applyFill="1" applyAlignment="1">
      <alignment horizontal="center"/>
    </xf>
    <xf numFmtId="164" fontId="14" fillId="0" borderId="0" xfId="5" applyNumberFormat="1" applyFont="1" applyFill="1" applyAlignment="1">
      <alignment horizontal="center"/>
    </xf>
    <xf numFmtId="165" fontId="14" fillId="0" borderId="0" xfId="6" applyNumberFormat="1" applyFont="1" applyFill="1" applyAlignment="1">
      <alignment horizontal="center"/>
    </xf>
    <xf numFmtId="0" fontId="14" fillId="0" borderId="0" xfId="3" applyFont="1" applyAlignment="1">
      <alignment horizontal="center"/>
    </xf>
    <xf numFmtId="165" fontId="14" fillId="0" borderId="0" xfId="6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6" fontId="14" fillId="0" borderId="0" xfId="1" applyNumberFormat="1" applyFont="1" applyFill="1" applyBorder="1" applyAlignment="1">
      <alignment horizontal="center"/>
    </xf>
    <xf numFmtId="165" fontId="13" fillId="0" borderId="1" xfId="6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0" xfId="0" applyFont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 indent="1"/>
    </xf>
    <xf numFmtId="0" fontId="18" fillId="2" borderId="0" xfId="0" applyFont="1" applyFill="1"/>
    <xf numFmtId="164" fontId="3" fillId="3" borderId="11" xfId="0" applyNumberFormat="1" applyFont="1" applyFill="1" applyBorder="1"/>
    <xf numFmtId="0" fontId="19" fillId="0" borderId="11" xfId="0" applyFont="1" applyBorder="1" applyAlignment="1">
      <alignment horizontal="center"/>
    </xf>
    <xf numFmtId="0" fontId="15" fillId="0" borderId="11" xfId="0" applyFont="1" applyBorder="1"/>
    <xf numFmtId="164" fontId="3" fillId="0" borderId="0" xfId="0" applyNumberFormat="1" applyFont="1"/>
    <xf numFmtId="0" fontId="19" fillId="0" borderId="0" xfId="0" applyFont="1" applyAlignment="1">
      <alignment horizontal="center"/>
    </xf>
    <xf numFmtId="0" fontId="15" fillId="0" borderId="0" xfId="0" applyFont="1"/>
    <xf numFmtId="0" fontId="3" fillId="0" borderId="0" xfId="0" applyFont="1"/>
    <xf numFmtId="164" fontId="1" fillId="3" borderId="11" xfId="0" applyNumberFormat="1" applyFont="1" applyFill="1" applyBorder="1"/>
    <xf numFmtId="0" fontId="17" fillId="0" borderId="11" xfId="0" applyFont="1" applyBorder="1" applyAlignment="1">
      <alignment horizontal="center"/>
    </xf>
    <xf numFmtId="0" fontId="4" fillId="0" borderId="11" xfId="0" applyFont="1" applyBorder="1"/>
    <xf numFmtId="164" fontId="20" fillId="3" borderId="0" xfId="2" applyNumberFormat="1" applyFont="1" applyFill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165" fontId="16" fillId="0" borderId="0" xfId="0" applyNumberFormat="1" applyFont="1" applyAlignment="1">
      <alignment horizontal="center"/>
    </xf>
    <xf numFmtId="165" fontId="4" fillId="0" borderId="0" xfId="0" applyNumberFormat="1" applyFont="1"/>
    <xf numFmtId="165" fontId="0" fillId="0" borderId="0" xfId="1" applyNumberFormat="1" applyFont="1"/>
    <xf numFmtId="165" fontId="0" fillId="0" borderId="0" xfId="1" applyNumberFormat="1" applyFont="1" applyFill="1"/>
    <xf numFmtId="0" fontId="4" fillId="0" borderId="0" xfId="0" applyFont="1" applyAlignment="1">
      <alignment horizontal="right"/>
    </xf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65" fontId="3" fillId="0" borderId="0" xfId="1" applyNumberFormat="1" applyFont="1"/>
    <xf numFmtId="165" fontId="4" fillId="4" borderId="8" xfId="0" applyNumberFormat="1" applyFont="1" applyFill="1" applyBorder="1"/>
    <xf numFmtId="0" fontId="22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4" fillId="4" borderId="12" xfId="0" applyFont="1" applyFill="1" applyBorder="1"/>
    <xf numFmtId="0" fontId="0" fillId="3" borderId="0" xfId="0" applyFill="1"/>
    <xf numFmtId="165" fontId="20" fillId="5" borderId="0" xfId="1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4" fillId="3" borderId="0" xfId="0" applyFont="1" applyFill="1"/>
    <xf numFmtId="0" fontId="0" fillId="3" borderId="13" xfId="0" applyFill="1" applyBorder="1"/>
    <xf numFmtId="165" fontId="0" fillId="3" borderId="0" xfId="1" applyNumberFormat="1" applyFont="1" applyFill="1" applyBorder="1"/>
    <xf numFmtId="165" fontId="0" fillId="3" borderId="14" xfId="1" applyNumberFormat="1" applyFont="1" applyFill="1" applyBorder="1"/>
    <xf numFmtId="165" fontId="20" fillId="5" borderId="14" xfId="1" applyNumberFormat="1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4" fillId="3" borderId="14" xfId="0" applyFont="1" applyFill="1" applyBorder="1"/>
    <xf numFmtId="0" fontId="0" fillId="3" borderId="15" xfId="0" applyFill="1" applyBorder="1"/>
    <xf numFmtId="10" fontId="0" fillId="0" borderId="0" xfId="7" applyNumberFormat="1" applyFont="1" applyAlignment="1">
      <alignment horizontal="center"/>
    </xf>
    <xf numFmtId="43" fontId="0" fillId="0" borderId="0" xfId="1" applyFont="1" applyAlignment="1">
      <alignment horizontal="center"/>
    </xf>
    <xf numFmtId="10" fontId="0" fillId="0" borderId="0" xfId="7" applyNumberFormat="1" applyFont="1" applyFill="1" applyAlignment="1">
      <alignment horizontal="center"/>
    </xf>
    <xf numFmtId="165" fontId="16" fillId="0" borderId="0" xfId="1" applyNumberFormat="1" applyFont="1" applyAlignment="1">
      <alignment horizontal="center"/>
    </xf>
    <xf numFmtId="164" fontId="23" fillId="4" borderId="0" xfId="2" applyNumberFormat="1" applyFont="1" applyFill="1" applyBorder="1" applyAlignment="1">
      <alignment horizontal="center"/>
    </xf>
    <xf numFmtId="164" fontId="23" fillId="4" borderId="0" xfId="2" applyNumberFormat="1" applyFont="1" applyFill="1" applyAlignment="1">
      <alignment horizontal="center"/>
    </xf>
    <xf numFmtId="164" fontId="23" fillId="4" borderId="13" xfId="2" applyNumberFormat="1" applyFont="1" applyFill="1" applyBorder="1" applyAlignment="1">
      <alignment horizontal="center"/>
    </xf>
    <xf numFmtId="164" fontId="20" fillId="5" borderId="0" xfId="2" applyNumberFormat="1" applyFont="1" applyFill="1" applyAlignment="1">
      <alignment horizontal="center"/>
    </xf>
    <xf numFmtId="167" fontId="24" fillId="0" borderId="0" xfId="8" applyNumberFormat="1" applyFont="1" applyAlignment="1" applyProtection="1">
      <alignment horizontal="center" vertical="top"/>
      <protection locked="0"/>
    </xf>
    <xf numFmtId="43" fontId="0" fillId="0" borderId="0" xfId="1" applyFont="1" applyBorder="1" applyAlignment="1">
      <alignment horizontal="center"/>
    </xf>
    <xf numFmtId="10" fontId="0" fillId="0" borderId="0" xfId="7" applyNumberFormat="1" applyFont="1" applyBorder="1" applyAlignment="1">
      <alignment horizontal="center"/>
    </xf>
    <xf numFmtId="10" fontId="0" fillId="0" borderId="0" xfId="7" applyNumberFormat="1" applyFont="1" applyFill="1" applyBorder="1" applyAlignment="1">
      <alignment horizontal="center"/>
    </xf>
    <xf numFmtId="165" fontId="16" fillId="0" borderId="0" xfId="1" applyNumberFormat="1" applyFont="1" applyBorder="1" applyAlignment="1">
      <alignment horizontal="center"/>
    </xf>
    <xf numFmtId="164" fontId="20" fillId="5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/>
    <xf numFmtId="0" fontId="0" fillId="0" borderId="1" xfId="0" applyBorder="1"/>
    <xf numFmtId="164" fontId="26" fillId="5" borderId="0" xfId="2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26" fillId="5" borderId="0" xfId="2" applyNumberFormat="1" applyFont="1" applyFill="1" applyAlignment="1">
      <alignment horizontal="center"/>
    </xf>
    <xf numFmtId="0" fontId="2" fillId="6" borderId="0" xfId="0" applyFont="1" applyFill="1"/>
    <xf numFmtId="0" fontId="5" fillId="6" borderId="0" xfId="0" applyFont="1" applyFill="1"/>
    <xf numFmtId="0" fontId="0" fillId="0" borderId="0" xfId="0" applyAlignment="1">
      <alignment vertical="center"/>
    </xf>
    <xf numFmtId="0" fontId="27" fillId="7" borderId="0" xfId="9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7" fillId="7" borderId="13" xfId="9" applyFont="1" applyFill="1" applyBorder="1" applyAlignment="1">
      <alignment horizontal="center" vertical="center" wrapText="1"/>
    </xf>
    <xf numFmtId="0" fontId="2" fillId="8" borderId="0" xfId="9" applyFont="1" applyFill="1" applyAlignment="1">
      <alignment horizontal="center" vertical="center" wrapText="1"/>
    </xf>
    <xf numFmtId="0" fontId="28" fillId="3" borderId="0" xfId="1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29" fillId="3" borderId="0" xfId="1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0" fillId="3" borderId="0" xfId="10" applyFont="1" applyFill="1" applyAlignment="1">
      <alignment horizontal="center" vertical="center"/>
    </xf>
    <xf numFmtId="0" fontId="31" fillId="3" borderId="0" xfId="10" applyFont="1" applyFill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0" borderId="0" xfId="0" applyFont="1"/>
    <xf numFmtId="0" fontId="6" fillId="0" borderId="0" xfId="11" applyNumberFormat="1" applyFont="1" applyFill="1" applyBorder="1" applyAlignment="1">
      <alignment horizontal="center"/>
    </xf>
    <xf numFmtId="0" fontId="28" fillId="0" borderId="0" xfId="10" applyFont="1" applyAlignment="1">
      <alignment horizontal="center"/>
    </xf>
    <xf numFmtId="0" fontId="29" fillId="0" borderId="0" xfId="10" applyFont="1"/>
    <xf numFmtId="165" fontId="34" fillId="9" borderId="16" xfId="1" quotePrefix="1" applyNumberFormat="1" applyFont="1" applyFill="1" applyBorder="1" applyAlignment="1" applyProtection="1">
      <alignment horizontal="center" vertical="center" wrapText="1"/>
      <protection locked="0"/>
    </xf>
    <xf numFmtId="164" fontId="29" fillId="10" borderId="11" xfId="10" applyNumberFormat="1" applyFont="1" applyFill="1" applyBorder="1"/>
    <xf numFmtId="165" fontId="6" fillId="0" borderId="11" xfId="1" applyNumberFormat="1" applyFont="1" applyBorder="1"/>
    <xf numFmtId="0" fontId="6" fillId="0" borderId="0" xfId="10"/>
    <xf numFmtId="164" fontId="29" fillId="10" borderId="0" xfId="10" applyNumberFormat="1" applyFont="1" applyFill="1"/>
    <xf numFmtId="165" fontId="6" fillId="0" borderId="0" xfId="1" applyNumberFormat="1" applyFont="1"/>
    <xf numFmtId="0" fontId="37" fillId="0" borderId="0" xfId="10" applyFont="1"/>
    <xf numFmtId="165" fontId="6" fillId="0" borderId="0" xfId="10" applyNumberFormat="1"/>
    <xf numFmtId="43" fontId="37" fillId="11" borderId="17" xfId="6" applyFont="1" applyFill="1" applyBorder="1" applyAlignment="1">
      <alignment horizontal="center"/>
    </xf>
    <xf numFmtId="165" fontId="37" fillId="11" borderId="17" xfId="1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64" fontId="29" fillId="10" borderId="7" xfId="10" applyNumberFormat="1" applyFont="1" applyFill="1" applyBorder="1"/>
    <xf numFmtId="164" fontId="0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7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38" fillId="0" borderId="0" xfId="0" applyFont="1" applyAlignment="1">
      <alignment horizontal="left"/>
    </xf>
    <xf numFmtId="165" fontId="4" fillId="10" borderId="0" xfId="1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165" fontId="0" fillId="0" borderId="0" xfId="1" applyNumberFormat="1" applyFont="1" applyFill="1" applyBorder="1"/>
    <xf numFmtId="0" fontId="3" fillId="0" borderId="0" xfId="0" applyFont="1" applyAlignment="1">
      <alignment horizontal="left"/>
    </xf>
    <xf numFmtId="165" fontId="4" fillId="10" borderId="19" xfId="1" applyNumberFormat="1" applyFont="1" applyFill="1" applyBorder="1"/>
    <xf numFmtId="165" fontId="4" fillId="10" borderId="11" xfId="1" applyNumberFormat="1" applyFont="1" applyFill="1" applyBorder="1" applyAlignment="1"/>
    <xf numFmtId="165" fontId="4" fillId="0" borderId="14" xfId="1" applyNumberFormat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0" fillId="0" borderId="0" xfId="0" applyFont="1"/>
    <xf numFmtId="165" fontId="0" fillId="0" borderId="0" xfId="0" applyNumberFormat="1" applyAlignment="1">
      <alignment horizontal="center" vertical="center"/>
    </xf>
    <xf numFmtId="165" fontId="4" fillId="10" borderId="1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12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12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22" fillId="0" borderId="0" xfId="0" applyFont="1"/>
    <xf numFmtId="165" fontId="0" fillId="0" borderId="11" xfId="1" applyNumberFormat="1" applyFont="1" applyBorder="1"/>
    <xf numFmtId="44" fontId="43" fillId="3" borderId="16" xfId="0" applyNumberFormat="1" applyFont="1" applyFill="1" applyBorder="1" applyAlignment="1" applyProtection="1">
      <alignment horizontal="left"/>
      <protection locked="0"/>
    </xf>
    <xf numFmtId="165" fontId="0" fillId="0" borderId="20" xfId="1" applyNumberFormat="1" applyFont="1" applyBorder="1"/>
    <xf numFmtId="165" fontId="0" fillId="0" borderId="0" xfId="1" applyNumberFormat="1" applyFont="1" applyBorder="1"/>
    <xf numFmtId="0" fontId="0" fillId="0" borderId="21" xfId="0" applyBorder="1"/>
    <xf numFmtId="44" fontId="43" fillId="3" borderId="21" xfId="0" applyNumberFormat="1" applyFont="1" applyFill="1" applyBorder="1" applyAlignment="1" applyProtection="1">
      <alignment horizontal="left"/>
      <protection locked="0"/>
    </xf>
    <xf numFmtId="165" fontId="0" fillId="0" borderId="14" xfId="1" applyNumberFormat="1" applyFont="1" applyBorder="1"/>
    <xf numFmtId="44" fontId="43" fillId="3" borderId="23" xfId="0" applyNumberFormat="1" applyFont="1" applyFill="1" applyBorder="1" applyAlignment="1" applyProtection="1">
      <alignment horizontal="left"/>
      <protection locked="0"/>
    </xf>
    <xf numFmtId="0" fontId="4" fillId="11" borderId="0" xfId="0" applyFont="1" applyFill="1"/>
    <xf numFmtId="165" fontId="0" fillId="13" borderId="22" xfId="1" applyNumberFormat="1" applyFont="1" applyFill="1" applyBorder="1"/>
    <xf numFmtId="165" fontId="0" fillId="13" borderId="20" xfId="1" applyNumberFormat="1" applyFont="1" applyFill="1" applyBorder="1"/>
    <xf numFmtId="0" fontId="0" fillId="13" borderId="0" xfId="0" applyFill="1"/>
    <xf numFmtId="165" fontId="4" fillId="13" borderId="0" xfId="0" applyNumberFormat="1" applyFont="1" applyFill="1"/>
    <xf numFmtId="164" fontId="29" fillId="13" borderId="0" xfId="10" applyNumberFormat="1" applyFont="1" applyFill="1"/>
    <xf numFmtId="165" fontId="4" fillId="13" borderId="0" xfId="1" applyNumberFormat="1" applyFont="1" applyFill="1" applyBorder="1" applyAlignment="1">
      <alignment horizontal="center" vertical="center"/>
    </xf>
    <xf numFmtId="165" fontId="4" fillId="13" borderId="19" xfId="1" applyNumberFormat="1" applyFont="1" applyFill="1" applyBorder="1"/>
    <xf numFmtId="1" fontId="7" fillId="0" borderId="0" xfId="2" applyNumberFormat="1" applyFont="1" applyFill="1" applyBorder="1"/>
    <xf numFmtId="10" fontId="0" fillId="0" borderId="0" xfId="12" applyNumberFormat="1" applyFont="1"/>
    <xf numFmtId="43" fontId="0" fillId="13" borderId="0" xfId="0" applyNumberFormat="1" applyFill="1" applyAlignment="1">
      <alignment horizontal="center" vertical="center"/>
    </xf>
    <xf numFmtId="43" fontId="0" fillId="13" borderId="0" xfId="0" applyNumberFormat="1" applyFill="1"/>
    <xf numFmtId="165" fontId="4" fillId="10" borderId="14" xfId="11" applyNumberFormat="1" applyFont="1" applyFill="1" applyBorder="1" applyAlignment="1">
      <alignment horizontal="center" vertical="center"/>
    </xf>
    <xf numFmtId="0" fontId="7" fillId="0" borderId="0" xfId="3" quotePrefix="1" applyFont="1" applyAlignment="1">
      <alignment horizontal="center"/>
    </xf>
    <xf numFmtId="0" fontId="27" fillId="7" borderId="0" xfId="9" applyFont="1" applyFill="1" applyAlignment="1">
      <alignment horizontal="center" vertical="center" wrapText="1"/>
    </xf>
    <xf numFmtId="0" fontId="4" fillId="11" borderId="18" xfId="0" applyFont="1" applyFill="1" applyBorder="1" applyAlignment="1">
      <alignment horizontal="center"/>
    </xf>
    <xf numFmtId="0" fontId="4" fillId="11" borderId="0" xfId="0" applyFont="1" applyFill="1" applyAlignment="1">
      <alignment horizontal="right"/>
    </xf>
    <xf numFmtId="0" fontId="4" fillId="11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3">
    <cellStyle name="Comma" xfId="1" builtinId="3"/>
    <cellStyle name="Comma 15" xfId="11" xr:uid="{F95F1DDE-6BCE-4E97-AEF4-233C893AC40F}"/>
    <cellStyle name="Comma 3" xfId="6" xr:uid="{C292E498-7105-4265-A92F-D812E0870876}"/>
    <cellStyle name="Currency" xfId="2" builtinId="4"/>
    <cellStyle name="Currency 2" xfId="5" xr:uid="{A0E9965A-B644-478B-83A2-F1DD70D66F96}"/>
    <cellStyle name="Normal" xfId="0" builtinId="0"/>
    <cellStyle name="Normal 14" xfId="9" xr:uid="{5E0915F4-F6EA-4574-9C47-8CD5705A6284}"/>
    <cellStyle name="Normal 2" xfId="3" xr:uid="{9A8DC9F4-7387-409B-ACD3-FDA4D1D5604E}"/>
    <cellStyle name="Normal 2 2" xfId="8" xr:uid="{731EE42B-035A-4E98-B2BD-763E0803F80D}"/>
    <cellStyle name="Normal 4 2" xfId="10" xr:uid="{C5B00830-9F45-4B21-92FC-00473E70561D}"/>
    <cellStyle name="Normal_Sheet1" xfId="4" xr:uid="{C7677435-0F4E-4999-A2D8-B51B4CA7EC9D}"/>
    <cellStyle name="Percent" xfId="12" builtinId="5"/>
    <cellStyle name="Percent 2" xfId="7" xr:uid="{FF46FBAD-31DB-42D8-8849-2C07738675CE}"/>
  </cellStyles>
  <dxfs count="4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</dxfs>
  <tableStyles count="1" defaultTableStyle="TableStyleMedium2" defaultPivotStyle="PivotStyleLight16">
    <tableStyle name="Invisible" pivot="0" table="0" count="0" xr9:uid="{22B6B327-1FE9-45FB-A65F-BD11A43FBFF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359176" cy="630134"/>
    <xdr:pic>
      <xdr:nvPicPr>
        <xdr:cNvPr id="2" name="Picture 1" descr="Tampa Electric">
          <a:extLst>
            <a:ext uri="{FF2B5EF4-FFF2-40B4-BE49-F238E27FC236}">
              <a16:creationId xmlns:a16="http://schemas.microsoft.com/office/drawing/2014/main" id="{7D5DE9C3-9A88-4DB0-A833-67AC7D929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359176" cy="630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90488</xdr:colOff>
      <xdr:row>14</xdr:row>
      <xdr:rowOff>23434</xdr:rowOff>
    </xdr:from>
    <xdr:ext cx="6725429" cy="2173944"/>
    <xdr:pic>
      <xdr:nvPicPr>
        <xdr:cNvPr id="2" name="Picture 1" descr="A screenshot of a computer&#10;&#10;Description automatically generated">
          <a:extLst>
            <a:ext uri="{FF2B5EF4-FFF2-40B4-BE49-F238E27FC236}">
              <a16:creationId xmlns:a16="http://schemas.microsoft.com/office/drawing/2014/main" id="{9A1CC34C-81B9-44C4-B997-905A93B73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8863" y="2488028"/>
          <a:ext cx="6725429" cy="217394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18443</xdr:colOff>
      <xdr:row>1</xdr:row>
      <xdr:rowOff>142267</xdr:rowOff>
    </xdr:from>
    <xdr:to>
      <xdr:col>27</xdr:col>
      <xdr:colOff>380706</xdr:colOff>
      <xdr:row>15</xdr:row>
      <xdr:rowOff>80538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3F71F9-17C7-1215-D306-99BF9CF4E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2166" y="334794"/>
          <a:ext cx="8873965" cy="2633643"/>
        </a:xfrm>
        <a:prstGeom prst="rect">
          <a:avLst/>
        </a:prstGeom>
      </xdr:spPr>
    </xdr:pic>
    <xdr:clientData/>
  </xdr:twoCellAnchor>
  <xdr:twoCellAnchor editAs="oneCell">
    <xdr:from>
      <xdr:col>13</xdr:col>
      <xdr:colOff>50665</xdr:colOff>
      <xdr:row>16</xdr:row>
      <xdr:rowOff>-1</xdr:rowOff>
    </xdr:from>
    <xdr:to>
      <xdr:col>26</xdr:col>
      <xdr:colOff>230316</xdr:colOff>
      <xdr:row>28</xdr:row>
      <xdr:rowOff>158484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C4994DE-088E-4606-AD57-765D375F8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4388" y="3080425"/>
          <a:ext cx="8083375" cy="2468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24319</xdr:colOff>
      <xdr:row>37</xdr:row>
      <xdr:rowOff>39316</xdr:rowOff>
    </xdr:from>
    <xdr:to>
      <xdr:col>30</xdr:col>
      <xdr:colOff>538900</xdr:colOff>
      <xdr:row>50</xdr:row>
      <xdr:rowOff>133661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32CE854-AE9E-0C5D-48C3-92B2A3F50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12085" y="7162800"/>
          <a:ext cx="12066176" cy="2597191"/>
        </a:xfrm>
        <a:prstGeom prst="rect">
          <a:avLst/>
        </a:prstGeom>
      </xdr:spPr>
    </xdr:pic>
    <xdr:clientData/>
  </xdr:twoCellAnchor>
  <xdr:twoCellAnchor editAs="oneCell">
    <xdr:from>
      <xdr:col>11</xdr:col>
      <xdr:colOff>36885</xdr:colOff>
      <xdr:row>56</xdr:row>
      <xdr:rowOff>14186</xdr:rowOff>
    </xdr:from>
    <xdr:to>
      <xdr:col>19</xdr:col>
      <xdr:colOff>428144</xdr:colOff>
      <xdr:row>78</xdr:row>
      <xdr:rowOff>81455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0827AB2-5EAD-B628-7D15-1032ABF6C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24651" y="10795675"/>
          <a:ext cx="5255089" cy="4302854"/>
        </a:xfrm>
        <a:prstGeom prst="rect">
          <a:avLst/>
        </a:prstGeom>
      </xdr:spPr>
    </xdr:pic>
    <xdr:clientData/>
  </xdr:twoCellAnchor>
  <xdr:twoCellAnchor editAs="oneCell">
    <xdr:from>
      <xdr:col>1</xdr:col>
      <xdr:colOff>70930</xdr:colOff>
      <xdr:row>56</xdr:row>
      <xdr:rowOff>40532</xdr:rowOff>
    </xdr:from>
    <xdr:to>
      <xdr:col>8</xdr:col>
      <xdr:colOff>600756</xdr:colOff>
      <xdr:row>71</xdr:row>
      <xdr:rowOff>96269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CBCE4C0-C75E-CE65-297C-E21A47F90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8909" y="10822021"/>
          <a:ext cx="4887007" cy="2943636"/>
        </a:xfrm>
        <a:prstGeom prst="rect">
          <a:avLst/>
        </a:prstGeom>
      </xdr:spPr>
    </xdr:pic>
    <xdr:clientData/>
  </xdr:twoCellAnchor>
  <xdr:twoCellAnchor editAs="oneCell">
    <xdr:from>
      <xdr:col>1</xdr:col>
      <xdr:colOff>91196</xdr:colOff>
      <xdr:row>37</xdr:row>
      <xdr:rowOff>20266</xdr:rowOff>
    </xdr:from>
    <xdr:to>
      <xdr:col>9</xdr:col>
      <xdr:colOff>432202</xdr:colOff>
      <xdr:row>52</xdr:row>
      <xdr:rowOff>56950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60BDB07-403F-C93D-362F-1DF52F320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9175" y="7143750"/>
          <a:ext cx="5306165" cy="2924583"/>
        </a:xfrm>
        <a:prstGeom prst="rect">
          <a:avLst/>
        </a:prstGeom>
      </xdr:spPr>
    </xdr:pic>
    <xdr:clientData/>
  </xdr:twoCellAnchor>
  <xdr:twoCellAnchor editAs="oneCell">
    <xdr:from>
      <xdr:col>2</xdr:col>
      <xdr:colOff>10133</xdr:colOff>
      <xdr:row>1</xdr:row>
      <xdr:rowOff>30399</xdr:rowOff>
    </xdr:from>
    <xdr:to>
      <xdr:col>11</xdr:col>
      <xdr:colOff>82648</xdr:colOff>
      <xdr:row>16</xdr:row>
      <xdr:rowOff>86136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72E3C93-C6E3-0E50-9181-33FA340E9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26090" y="222926"/>
          <a:ext cx="5544324" cy="29436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75480</xdr:rowOff>
    </xdr:from>
    <xdr:to>
      <xdr:col>10</xdr:col>
      <xdr:colOff>317500</xdr:colOff>
      <xdr:row>34</xdr:row>
      <xdr:rowOff>83840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ABD88D-DC93-A883-52DD-7EF59E8E2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3723352"/>
          <a:ext cx="6525638" cy="25618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SEOUT/PAGES/2006/FEB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CTY_INF/Community%20Affairs/Energy%20Mgmt/2002%20Budget%20by%20Resource%20-%20Par%2025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sxr/AppData/Local/Microsoft/Windows/Temporary%20Internet%20Files/Content.Outlook/38VS9KT9/Capital/2015_08%20PGS%20Capital%20Expenditure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2001%20Purchasing%20Budget%20476%20Co%20Stor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Base%20revenue%2003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.tec.net\PLZAFP1V\GA\DEREK\RATES\RATECALC\WACHOVIA\AMO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za6\sys\FIN_REPT\FIN_REPT\Ana\INTRST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za_fp1\vol1\Budget%20&amp;%20Safety%20(Karen%20Lewis)\Safety\2004\OSHA\Safety%20stats%20(October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za_fp1\vol1\DOCUME~1\fochc\LOCALS~1\Temp\addbarge2004%20TECO%20ENERGY%20SAFETY%20REPOR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.tec.net\PLZAFP1V\FIN_REPT\FIN_REPT\CLOSEOUT\Journal%20Entries\JE%2040650%20Interest%20Expense\2012\11_November_12_%204065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WHW/My%20Documents/2003%20Budget/Final%20Files%20for%202003%20Budget/SOP%20for%20Final%20Budget%20-%2005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.tec.net\PLZAFP1V\FIN_REPT\FIN_REPT\CLOSEOUT\PAGES\Revenue%20Pages\2009\02_February_09_RVP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.tec.net\PLZAFP1V\USERS\JETXB\Thuy\Check%20Financial%20pages\0905%20CHECK%20PAGE%201%20TO%20%2011.xls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https://tecoenergy.sharepoint.com/sites/Controller/RateCase/MFR%20%20Final/Working%20Files%20(Schd.%20A-G)/Schedule%20C/Worksheet%20in%20C%20%20Users%20abuettikofer%20AppData%20Local%20Microsoft%20Windows%20Temporary%20Internet%20Files%20Content.Outlook%20BHVXXRG7%20Interface%20-%20Excel%20JE%20Upload.docx?BAEB0ADA" TargetMode="External"/><Relationship Id="rId1" Type="http://schemas.openxmlformats.org/officeDocument/2006/relationships/externalLinkPath" Target="file:///\\BAEB0ADA\Worksheet%20in%20C%20%20Users%20abuettikofer%20AppData%20Local%20Microsoft%20Windows%20Temporary%20Internet%20Files%20Content.Outlook%20BHVXXRG7%20Interface%20-%20Excel%20JE%20Upload.doc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LAS/Plant%20Accting/OOR%201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LT_ACCT/Data%20&amp;%20Apps/DATA/2003%20Monthly%20Reports/May_ja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CWH/AppData/Local/Microsoft/Windows/Temporary%20Internet%20Files/Content.Outlook/60HSBGYR/2015%20Budget%20Direct%20and%20Allocable%20Costs%20to%20NMGC%20Operations%20Oct%203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_REPT\REG_ACCT\SURV\BUDGET\2017\2017B%20SR%2009.22.2016%20FINAL%20without%20R&amp;D%20credit%20adj.xlsm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atmf\AppData\Local\Microsoft\Windows\INetCache\Content.Outlook\RJNJLNI0\C-30%202025%20Budget%20Support.xlsx" TargetMode="External"/><Relationship Id="rId1" Type="http://schemas.openxmlformats.org/officeDocument/2006/relationships/externalLinkPath" Target="/Users/aatmf/AppData/Local/Microsoft/Windows/INetCache/Content.Outlook/RJNJLNI0/C-30%202025%20Budget%20Sup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.tec.net\PLZAFP1V\Documents%20and%20Settings\cirxl\Local%20Settings\Temporary%20Internet%20Files\Content.Outlook\Y1RBOAXK\2010%20Revenue%20Budget%2010_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_BUDGET/2015%20Budget/01%20-%202015%20Weighted%20Average%20-%20Comparison%20new%20SLDs%20After%20TS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GS_CORP\VOL1\SHARDATA\BUDGET_FIN\Actuals\2015\2015_05%20PGS%20Capital%20Expenditur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sxr/AppData/Local/Microsoft/Windows/Temporary%20Internet%20Files/Content.Outlook/38VS9KT9/Capital/2015_07%20PGS%20Capital%20Expenditures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01%20Budget\2001%20Budget%20Plaza%20Parking%20Garage%20Alloc%20Sq%20F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Cognos/epp1/Analyst/System/Analyst.xla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INTERNAL%20REPORTING/TEC/2012/2012%20EE/2012_6+6_EE%20Jun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 250 Summary"/>
      <sheetName val="Resource 00"/>
      <sheetName val="Resource 02"/>
      <sheetName val="Resource 04"/>
      <sheetName val="Resource 07"/>
      <sheetName val="Resource 08"/>
      <sheetName val="Resource 09"/>
      <sheetName val="Resource 10"/>
      <sheetName val="Resource 15"/>
      <sheetName val="Resource 30"/>
      <sheetName val="Resource 39"/>
      <sheetName val="DataFix"/>
      <sheetName val="Par 250"/>
      <sheetName val="2002 Consv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S CapEx"/>
      <sheetName val="PGS CapEx Support"/>
      <sheetName val="Project List"/>
      <sheetName val="New Revenue Mains"/>
      <sheetName val="Actuals"/>
      <sheetName val="Budget"/>
      <sheetName val="201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 budget 476 Corp"/>
      <sheetName val="2001 budget 476 J. Amor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#REF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CO"/>
      <sheetName val="DMLFLT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etailPg"/>
      <sheetName val="DETAIL1"/>
      <sheetName val="IntExpAnly"/>
      <sheetName val="INT ANALYSIS"/>
      <sheetName val="ExSum"/>
      <sheetName val="EXSUM1"/>
      <sheetName val="CUR. MTH"/>
      <sheetName val="INT DATA"/>
      <sheetName val="INTQTR"/>
      <sheetName val="download"/>
      <sheetName val="IntAnal_macro"/>
      <sheetName val="JE4_MACRO"/>
      <sheetName val="INT_ANALYSI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 &amp; PV with Names"/>
      <sheetName val="PI &amp; PV No Names"/>
      <sheetName val="PI Data"/>
      <sheetName val="PV Data"/>
      <sheetName val="Rates"/>
      <sheetName val="Monthly Safety Update"/>
      <sheetName val="TECO SUM"/>
      <sheetName val="TECO INPUT"/>
      <sheetName val="ED By Names"/>
      <sheetName val="ED By Name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ECO INPUT"/>
      <sheetName val="TECO SUM"/>
      <sheetName val="TECO TOTAL"/>
      <sheetName val="TECO REPORT"/>
      <sheetName val="MONTH_END"/>
    </sheetNames>
    <sheetDataSet>
      <sheetData sheetId="0"/>
      <sheetData sheetId="1"/>
      <sheetData sheetId="2"/>
      <sheetData sheetId="3" refreshError="1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FIJE Upload"/>
      <sheetName val="Calculation"/>
      <sheetName val="Interest Payments Dates"/>
      <sheetName val="PD0008"/>
      <sheetName val="PD0009"/>
      <sheetName val="PD0010"/>
      <sheetName val="PD0011"/>
      <sheetName val="PD0012"/>
      <sheetName val="PD0013"/>
      <sheetName val="PD0014"/>
      <sheetName val="PD0015"/>
      <sheetName val="PD0016"/>
      <sheetName val="PD0017"/>
      <sheetName val="PD0018"/>
      <sheetName val="PD0019"/>
      <sheetName val="PD0020"/>
      <sheetName val="PD0025"/>
      <sheetName val="PD0026"/>
      <sheetName val="PD0026 Int Calc"/>
      <sheetName val="Sheet1"/>
      <sheetName val="182.41 ($82M)"/>
      <sheetName val="182.44 ($80M)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"/>
      <sheetName val="DOWNLOAD"/>
      <sheetName val="UPDATES"/>
      <sheetName val="JE90046"/>
      <sheetName val="JE 90046 WKSHT"/>
      <sheetName val="RECAP REFORMAT"/>
      <sheetName val="RECAP"/>
      <sheetName val="JE185 Opt Prov"/>
      <sheetName val="JE85 Opt Prov"/>
      <sheetName val="14 WKSHEET"/>
      <sheetName val="PG 14 BACKUP"/>
      <sheetName val="PG 14  A_B_C_D"/>
      <sheetName val="PG 15 BACKUP"/>
      <sheetName val="PG 15 A_B_C_D"/>
      <sheetName val="16 WKSHEETS"/>
      <sheetName val="PG 16 BACKUP"/>
      <sheetName val="PG 16 A B C D"/>
      <sheetName val="PG 17"/>
      <sheetName val="WEB STATS"/>
      <sheetName val="PE_C FOR WEB STATS"/>
      <sheetName val="GWH"/>
      <sheetName val="BASE "/>
      <sheetName val="OUTPUT TO LINE WKSHT"/>
      <sheetName val="OUTPUT TO LINE"/>
      <sheetName val="UNBILLED MWH_RATE"/>
      <sheetName val="BUDGANALY (2)"/>
      <sheetName val="BUDGANALY"/>
      <sheetName val="ACTANALY (2)"/>
      <sheetName val="ACTANALY"/>
      <sheetName val="EIA 826"/>
      <sheetName val="EIA 15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SI 2015 Budget Summary"/>
      <sheetName val="Other interco direct"/>
      <sheetName val="Monthly Budget"/>
      <sheetName val="Labor Received Report"/>
      <sheetName val="NMGC - 2015 Insurance Budget"/>
      <sheetName val="Restricted Stock"/>
      <sheetName val="Directors Fees"/>
      <sheetName val="Telecom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ACCTS"/>
      <sheetName val="IS ACCTS"/>
      <sheetName val="DAT ACCOUNTS"/>
      <sheetName val="T.O.C."/>
      <sheetName val="SURV INPUTS"/>
      <sheetName val="WC"/>
      <sheetName val="SURV REPORT"/>
      <sheetName val="Sch 2-3-3"/>
      <sheetName val="cap struc adj"/>
      <sheetName val="cap struc adj yr end"/>
      <sheetName val="Cap struc avg"/>
      <sheetName val="Cap struc yer-end"/>
      <sheetName val="RB vs CAP"/>
      <sheetName val="TRANS SEP"/>
      <sheetName val="WC INPUTS"/>
      <sheetName val="PRINTING"/>
      <sheetName val="COMP Actual"/>
      <sheetName val="COMP forecast"/>
      <sheetName val="COMP forecast (wo proforma)"/>
      <sheetName val="COMP Budget"/>
      <sheetName val="ROE Recon"/>
      <sheetName val="ROE Recon (3)"/>
      <sheetName val="ROE Recon (2)"/>
      <sheetName val="ROE Recon (Presentation)"/>
      <sheetName val="ROE Ratios"/>
      <sheetName val="ROR Adjustments"/>
      <sheetName val="Equity Adjustments"/>
      <sheetName val="OCI"/>
      <sheetName val="NOTE"/>
      <sheetName val="Doc Review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C SS Allocable 2025B"/>
      <sheetName val="Usage Fees 2025B"/>
      <sheetName val="Rent and Lease 2025B"/>
      <sheetName val="Recieved Allocations 2025B"/>
      <sheetName val="Sent Received Labor 2025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O7">
            <v>461375.92044669995</v>
          </cell>
        </row>
        <row r="8">
          <cell r="O8">
            <v>10161.134217999999</v>
          </cell>
        </row>
        <row r="9">
          <cell r="O9">
            <v>23372.319005099998</v>
          </cell>
        </row>
        <row r="10">
          <cell r="O10">
            <v>67996.160159899999</v>
          </cell>
        </row>
        <row r="11">
          <cell r="O11">
            <v>11459712.111252498</v>
          </cell>
        </row>
        <row r="12">
          <cell r="O12">
            <v>438075.60520730005</v>
          </cell>
        </row>
        <row r="13">
          <cell r="O13">
            <v>72730.192657600011</v>
          </cell>
        </row>
        <row r="14">
          <cell r="O14">
            <v>421458.54323539999</v>
          </cell>
        </row>
        <row r="15">
          <cell r="O15">
            <v>78560.621037600009</v>
          </cell>
        </row>
        <row r="16">
          <cell r="O16">
            <v>25779.173849400002</v>
          </cell>
        </row>
        <row r="17">
          <cell r="O17">
            <v>8280.1477572000003</v>
          </cell>
        </row>
        <row r="18">
          <cell r="O18">
            <v>9614.142612499998</v>
          </cell>
        </row>
        <row r="19">
          <cell r="O19">
            <v>6776.4451757999987</v>
          </cell>
        </row>
        <row r="20">
          <cell r="O20">
            <v>42714.397546000007</v>
          </cell>
        </row>
        <row r="21">
          <cell r="O21">
            <v>221107.7946812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_CUST"/>
      <sheetName val="RB_OP"/>
      <sheetName val="RB_TMWH"/>
      <sheetName val="RB_MWH"/>
      <sheetName val="RB_BILLKW"/>
      <sheetName val="RB_BASEOP"/>
      <sheetName val="RB_FUELCAP"/>
      <sheetName val="RB_CONOIL"/>
      <sheetName val="RB_GRTFRAN"/>
      <sheetName val="RB_TOTREV"/>
      <sheetName val="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 for 2016"/>
      <sheetName val="Jon-Used for 2015 Budget"/>
      <sheetName val="233554 Integration"/>
      <sheetName val="Simple SLDs for Jackie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roject List"/>
      <sheetName val="Actuals"/>
      <sheetName val="Budget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S CapEx Support (2)"/>
      <sheetName val="PGS CapEx pg 9"/>
      <sheetName val="PGS CapEx Support"/>
      <sheetName val="Project List"/>
      <sheetName val="New Revenue Mains"/>
      <sheetName val="Actuals"/>
      <sheetName val="Budge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x"/>
      <sheetName val="Presentation"/>
      <sheetName val="Space Allocation"/>
      <sheetName val="Alloc to Users"/>
      <sheetName val="Individual Affiliates"/>
      <sheetName val="Alloc of Costs"/>
      <sheetName val="Operating Budget"/>
      <sheetName val="Garage Rev-Cost Alloc"/>
      <sheetName val="Allocation for JE"/>
      <sheetName val="Trueup for May 2000"/>
      <sheetName val="JE to book charges"/>
      <sheetName val="Garage Tenants"/>
      <sheetName val="North Lot"/>
      <sheetName val="South Lot"/>
      <sheetName val="Exec garage"/>
      <sheetName val="Assumptions"/>
      <sheetName val="Chargeback Option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aytum"/>
      <sheetName val="DialogBase"/>
      <sheetName val="Analyst"/>
    </sheetNames>
    <definedNames>
      <definedName name="AdaytumSheetClose"/>
    </defined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MEMO"/>
      <sheetName val="DOWNLOAD"/>
      <sheetName val="New format"/>
      <sheetName val="MTHLY RECON"/>
      <sheetName val="OTHER"/>
      <sheetName val="QTR RECON"/>
      <sheetName val="RECONS Variance"/>
      <sheetName val="OTHER (2)"/>
      <sheetName val="BALANCE SH."/>
      <sheetName val="INCOME STAT."/>
      <sheetName val="BS ACCTS"/>
      <sheetName val="IS ACCTS"/>
      <sheetName val="CASH FLOWS"/>
      <sheetName val="CASH FLOWS BKUP"/>
      <sheetName val="New CF Pres"/>
      <sheetName val="OOR"/>
      <sheetName val="O_INC_DED"/>
      <sheetName val="CF impact"/>
      <sheetName val="CASH FLOWS (95)"/>
      <sheetName val="CASH FLOWS BKUP (95)"/>
      <sheetName val="PLANT"/>
      <sheetName val="CF Hybrid"/>
      <sheetName val="OTHER INC.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CAPITAL"/>
      <sheetName val="TEC_Earning Analysis"/>
      <sheetName val="Business Plan"/>
      <sheetName val="Estimates Recon"/>
      <sheetName val="STOCK"/>
      <sheetName val="REVENUE"/>
      <sheetName val="CONS ROI"/>
      <sheetName val="ENVIR ROI"/>
      <sheetName val="OBISACCTS"/>
      <sheetName val="VISACCTS"/>
      <sheetName val="PYISACCTS"/>
      <sheetName val="V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N E L"/>
      <sheetName val="OBBSACCTS"/>
      <sheetName val="VBSACCTS"/>
      <sheetName val="CF Recon "/>
      <sheetName val="HEADING"/>
      <sheetName val="RECONS"/>
      <sheetName val="RANGENAMES"/>
      <sheetName val="Polk_recon"/>
      <sheetName val="OBINCOME STAT."/>
      <sheetName val="OBREVENUE"/>
      <sheetName val="OOR VAR"/>
      <sheetName val="BUDGET RECON"/>
      <sheetName val="PROCEDURES"/>
      <sheetName val="EE Procedures"/>
      <sheetName val="2010 CF Budget"/>
      <sheetName val="10 CF BUD WKST"/>
      <sheetName val="2009 BS A Budget (FINAL)"/>
      <sheetName val="2009 BS L Budget (FINAL)"/>
      <sheetName val="TECO BS TEMPLATE"/>
      <sheetName val="2009 IS Budget  (FINAL)"/>
      <sheetName val="TECO IS TEMPLATE"/>
      <sheetName val="Review sheet"/>
      <sheetName val="CF detail"/>
      <sheetName val="BALANCE SH. (new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ignone, Theresa R." id="{9D19E1F5-6C2A-4BE4-8E78-02FD36998081}" userId="S-1-5-21-1739600508-1680686236-2130403006-11923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3-08-16T21:17:19.38" personId="{9D19E1F5-6C2A-4BE4-8E78-02FD36998081}" id="{36E0B5CD-CF74-4D33-AB82-0E8E3408CB0F}">
    <text>Includes HR, Talent Management, Total Rewards, Business Transformation</text>
  </threadedComment>
  <threadedComment ref="C28" dT="2023-08-16T21:12:44.06" personId="{9D19E1F5-6C2A-4BE4-8E78-02FD36998081}" id="{CAA631D4-1BA1-457A-B353-0F0F741B1763}">
    <text>Includes HR, Talent Management, Total Rewards, Business Transformation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customProperty" Target="../customProperty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microsoft.com/office/2017/10/relationships/threadedComment" Target="../threadedComments/threadedComment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6.bin"/><Relationship Id="rId1" Type="http://schemas.openxmlformats.org/officeDocument/2006/relationships/customProperty" Target="../customProperty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05BE6-3F94-4C9E-AA6B-6CBE18304825}">
  <dimension ref="A1:Y121"/>
  <sheetViews>
    <sheetView tabSelected="1" view="pageBreakPreview" zoomScaleNormal="100" zoomScaleSheetLayoutView="100" workbookViewId="0">
      <selection activeCell="L107" sqref="L107"/>
    </sheetView>
  </sheetViews>
  <sheetFormatPr defaultColWidth="9.33203125" defaultRowHeight="14.1" customHeight="1" x14ac:dyDescent="0.25"/>
  <cols>
    <col min="1" max="1" width="3.5546875" style="2" customWidth="1"/>
    <col min="2" max="2" width="6.6640625" style="2" bestFit="1" customWidth="1"/>
    <col min="3" max="3" width="9.5546875" style="2" customWidth="1"/>
    <col min="4" max="4" width="14.88671875" style="2" customWidth="1"/>
    <col min="5" max="7" width="9.5546875" style="2" customWidth="1"/>
    <col min="8" max="8" width="15.6640625" style="2" customWidth="1"/>
    <col min="9" max="9" width="12.5546875" style="2" bestFit="1" customWidth="1"/>
    <col min="10" max="10" width="17.6640625" style="2" bestFit="1" customWidth="1"/>
    <col min="11" max="11" width="12" style="69" bestFit="1" customWidth="1"/>
    <col min="12" max="19" width="9.5546875" style="2" customWidth="1"/>
    <col min="20" max="24" width="9.33203125" style="2"/>
    <col min="25" max="25" width="10.33203125" style="2" customWidth="1"/>
    <col min="26" max="16384" width="9.33203125" style="2"/>
  </cols>
  <sheetData>
    <row r="1" spans="1:25" ht="14.1" customHeight="1" thickBot="1" x14ac:dyDescent="0.3">
      <c r="A1" s="1" t="s">
        <v>0</v>
      </c>
      <c r="B1" s="1"/>
      <c r="C1" s="1"/>
      <c r="D1" s="1"/>
      <c r="E1" s="1"/>
      <c r="F1" s="1"/>
      <c r="G1" s="1"/>
      <c r="H1" s="1" t="s">
        <v>1</v>
      </c>
      <c r="I1" s="1"/>
      <c r="J1" s="1"/>
      <c r="K1" s="67"/>
      <c r="L1" s="1"/>
      <c r="M1" s="1"/>
      <c r="N1" s="1"/>
      <c r="O1" s="1"/>
      <c r="P1" s="1"/>
      <c r="Q1" s="1"/>
      <c r="R1" s="1"/>
      <c r="S1" s="1" t="s">
        <v>2</v>
      </c>
    </row>
    <row r="2" spans="1:25" ht="14.1" customHeight="1" x14ac:dyDescent="0.25">
      <c r="A2" s="2" t="s">
        <v>3</v>
      </c>
      <c r="F2" s="3" t="s">
        <v>4</v>
      </c>
      <c r="G2" s="4" t="s">
        <v>5</v>
      </c>
      <c r="K2" s="68"/>
      <c r="L2" s="5"/>
      <c r="N2" s="5"/>
      <c r="O2" s="5"/>
      <c r="P2" s="5" t="s">
        <v>6</v>
      </c>
      <c r="S2" s="6"/>
    </row>
    <row r="3" spans="1:25" ht="14.1" customHeight="1" x14ac:dyDescent="0.25">
      <c r="G3" s="4" t="s">
        <v>7</v>
      </c>
      <c r="L3" s="6"/>
      <c r="O3" s="3"/>
      <c r="P3" s="3" t="s">
        <v>8</v>
      </c>
      <c r="Q3" s="7" t="s">
        <v>9</v>
      </c>
      <c r="S3" s="3"/>
    </row>
    <row r="4" spans="1:25" ht="14.1" customHeight="1" x14ac:dyDescent="0.25">
      <c r="A4" s="2" t="s">
        <v>10</v>
      </c>
      <c r="L4" s="6"/>
      <c r="M4" s="3"/>
      <c r="P4" s="3"/>
      <c r="Q4" s="7" t="s">
        <v>11</v>
      </c>
      <c r="S4" s="3"/>
    </row>
    <row r="5" spans="1:25" ht="14.1" customHeight="1" x14ac:dyDescent="0.25">
      <c r="L5" s="6"/>
      <c r="M5" s="3"/>
      <c r="P5" s="3"/>
      <c r="Q5" s="7" t="s">
        <v>12</v>
      </c>
      <c r="S5" s="3"/>
    </row>
    <row r="6" spans="1:25" ht="14.1" customHeight="1" thickBot="1" x14ac:dyDescent="0.35">
      <c r="A6" s="8" t="s">
        <v>441</v>
      </c>
      <c r="B6" s="1"/>
      <c r="C6" s="1"/>
      <c r="D6" s="1"/>
      <c r="E6" s="1"/>
      <c r="F6" s="1"/>
      <c r="G6" s="1"/>
      <c r="H6" s="1"/>
      <c r="I6" s="9" t="s">
        <v>14</v>
      </c>
      <c r="J6" s="1"/>
      <c r="K6" s="67"/>
      <c r="L6" s="10"/>
      <c r="M6" s="11"/>
      <c r="N6" s="1"/>
      <c r="O6" s="1"/>
      <c r="P6" s="11"/>
      <c r="Q6" s="8" t="s">
        <v>442</v>
      </c>
      <c r="R6" s="1"/>
      <c r="S6" s="11"/>
      <c r="W6" s="12" t="s">
        <v>16</v>
      </c>
    </row>
    <row r="7" spans="1:25" ht="14.1" customHeight="1" x14ac:dyDescent="0.25">
      <c r="C7" s="13" t="s">
        <v>17</v>
      </c>
      <c r="E7" s="13" t="s">
        <v>18</v>
      </c>
      <c r="H7" s="13" t="s">
        <v>19</v>
      </c>
      <c r="J7" s="13" t="s">
        <v>20</v>
      </c>
      <c r="L7" s="13" t="s">
        <v>21</v>
      </c>
      <c r="M7" s="13" t="s">
        <v>22</v>
      </c>
      <c r="O7" s="13" t="s">
        <v>23</v>
      </c>
      <c r="Q7" s="13" t="s">
        <v>24</v>
      </c>
    </row>
    <row r="8" spans="1:25" ht="14.1" customHeight="1" thickBot="1" x14ac:dyDescent="0.3">
      <c r="B8" s="14"/>
      <c r="C8" s="13" t="s">
        <v>25</v>
      </c>
      <c r="D8" s="13"/>
      <c r="E8" s="13"/>
      <c r="F8" s="13"/>
      <c r="G8" s="13"/>
      <c r="H8" s="13" t="s">
        <v>26</v>
      </c>
      <c r="I8" s="13"/>
      <c r="J8" s="13"/>
      <c r="K8" s="70"/>
      <c r="L8" s="15"/>
      <c r="M8" s="15"/>
      <c r="N8" s="13"/>
      <c r="O8" s="13"/>
      <c r="P8" s="13"/>
      <c r="Q8" s="13"/>
      <c r="R8" s="13"/>
      <c r="S8" s="13"/>
    </row>
    <row r="9" spans="1:25" ht="14.1" customHeight="1" x14ac:dyDescent="0.25">
      <c r="B9" s="14"/>
      <c r="C9" s="13" t="s">
        <v>27</v>
      </c>
      <c r="D9" s="13"/>
      <c r="E9" s="13"/>
      <c r="F9" s="13"/>
      <c r="G9" s="13"/>
      <c r="H9" s="13" t="s">
        <v>28</v>
      </c>
      <c r="I9" s="13"/>
      <c r="J9" s="13"/>
      <c r="L9" s="14"/>
      <c r="M9" s="14"/>
      <c r="N9" s="13"/>
      <c r="O9" s="13" t="s">
        <v>29</v>
      </c>
      <c r="P9" s="13"/>
      <c r="Q9" s="13" t="s">
        <v>30</v>
      </c>
      <c r="R9" s="13"/>
      <c r="S9" s="13"/>
      <c r="U9" s="16"/>
      <c r="V9" s="17"/>
      <c r="W9" s="18"/>
      <c r="X9" s="18"/>
      <c r="Y9" s="19"/>
    </row>
    <row r="10" spans="1:25" ht="14.1" customHeight="1" x14ac:dyDescent="0.3">
      <c r="B10" s="14"/>
      <c r="C10" s="14" t="s">
        <v>31</v>
      </c>
      <c r="D10" s="14"/>
      <c r="E10" s="14" t="s">
        <v>32</v>
      </c>
      <c r="F10" s="14"/>
      <c r="G10" s="13"/>
      <c r="H10" s="14" t="s">
        <v>33</v>
      </c>
      <c r="I10" s="13"/>
      <c r="J10" s="14" t="s">
        <v>34</v>
      </c>
      <c r="L10" s="225" t="s">
        <v>35</v>
      </c>
      <c r="M10" s="225"/>
      <c r="N10" s="14"/>
      <c r="O10" s="14" t="s">
        <v>36</v>
      </c>
      <c r="P10" s="14"/>
      <c r="Q10" s="14" t="s">
        <v>37</v>
      </c>
      <c r="R10" s="14"/>
      <c r="S10" s="14"/>
      <c r="U10" s="16"/>
      <c r="V10" s="20" t="s">
        <v>38</v>
      </c>
      <c r="W10" s="21" t="s">
        <v>39</v>
      </c>
      <c r="Y10" s="22"/>
    </row>
    <row r="11" spans="1:25" ht="14.1" customHeight="1" x14ac:dyDescent="0.3">
      <c r="A11" s="2" t="s">
        <v>40</v>
      </c>
      <c r="B11" s="14"/>
      <c r="C11" s="14" t="s">
        <v>41</v>
      </c>
      <c r="D11" s="14"/>
      <c r="E11" s="14" t="s">
        <v>42</v>
      </c>
      <c r="F11" s="13"/>
      <c r="G11" s="14"/>
      <c r="H11" s="14" t="s">
        <v>31</v>
      </c>
      <c r="I11" s="14"/>
      <c r="J11" s="14" t="s">
        <v>43</v>
      </c>
      <c r="K11" s="70"/>
      <c r="L11" s="23" t="s">
        <v>44</v>
      </c>
      <c r="M11" s="23"/>
      <c r="N11" s="14"/>
      <c r="O11" s="14" t="s">
        <v>45</v>
      </c>
      <c r="P11" s="13"/>
      <c r="Q11" s="13" t="s">
        <v>46</v>
      </c>
      <c r="R11" s="13"/>
      <c r="S11" s="14"/>
      <c r="V11" s="20" t="s">
        <v>47</v>
      </c>
      <c r="W11" s="21" t="s">
        <v>48</v>
      </c>
      <c r="Y11" s="22"/>
    </row>
    <row r="12" spans="1:25" ht="14.1" customHeight="1" thickBot="1" x14ac:dyDescent="0.35">
      <c r="A12" s="1" t="s">
        <v>49</v>
      </c>
      <c r="B12" s="9"/>
      <c r="C12" s="9" t="s">
        <v>50</v>
      </c>
      <c r="D12" s="9"/>
      <c r="E12" s="9" t="s">
        <v>51</v>
      </c>
      <c r="F12" s="9"/>
      <c r="G12" s="24"/>
      <c r="H12" s="24" t="s">
        <v>52</v>
      </c>
      <c r="I12" s="24"/>
      <c r="J12" s="25" t="s">
        <v>53</v>
      </c>
      <c r="K12" s="71"/>
      <c r="L12" s="26" t="s">
        <v>29</v>
      </c>
      <c r="M12" s="26" t="s">
        <v>54</v>
      </c>
      <c r="N12" s="27"/>
      <c r="O12" s="27" t="s">
        <v>55</v>
      </c>
      <c r="P12" s="27"/>
      <c r="Q12" s="27" t="s">
        <v>56</v>
      </c>
      <c r="R12" s="27"/>
      <c r="S12" s="27"/>
      <c r="V12" s="20" t="s">
        <v>57</v>
      </c>
      <c r="W12" s="21" t="s">
        <v>58</v>
      </c>
      <c r="Y12" s="22"/>
    </row>
    <row r="13" spans="1:25" ht="14.1" customHeight="1" x14ac:dyDescent="0.3">
      <c r="A13" s="2">
        <v>1</v>
      </c>
      <c r="B13" s="28"/>
      <c r="C13" s="29"/>
      <c r="D13" s="29"/>
      <c r="E13" s="29"/>
      <c r="F13" s="30"/>
      <c r="G13" s="30"/>
      <c r="H13" s="30"/>
      <c r="I13" s="30"/>
      <c r="J13" s="29"/>
      <c r="K13" s="72"/>
      <c r="L13" s="29"/>
      <c r="M13" s="29"/>
      <c r="N13" s="29"/>
      <c r="O13" s="29"/>
      <c r="P13" s="29"/>
      <c r="Q13" s="29"/>
      <c r="R13" s="29"/>
      <c r="S13" s="29"/>
      <c r="V13" s="20" t="s">
        <v>59</v>
      </c>
      <c r="W13" s="21" t="s">
        <v>60</v>
      </c>
      <c r="Y13" s="22"/>
    </row>
    <row r="14" spans="1:25" ht="14.1" customHeight="1" x14ac:dyDescent="0.3">
      <c r="A14" s="2">
        <v>2</v>
      </c>
      <c r="B14" s="28"/>
      <c r="C14" s="29" t="s">
        <v>61</v>
      </c>
      <c r="E14" s="6" t="s">
        <v>62</v>
      </c>
      <c r="F14" s="30"/>
      <c r="G14" s="30"/>
      <c r="H14" s="31" t="s">
        <v>63</v>
      </c>
      <c r="I14" s="30"/>
      <c r="J14" s="32">
        <v>41275</v>
      </c>
      <c r="K14" s="73"/>
      <c r="L14" s="66">
        <f>'Sent Received Labor 2025B'!O7/1000</f>
        <v>461.37592044669998</v>
      </c>
      <c r="M14" s="34">
        <v>146</v>
      </c>
      <c r="N14" s="30"/>
      <c r="O14" s="220">
        <f>L14</f>
        <v>461.37592044669998</v>
      </c>
      <c r="P14" s="30"/>
      <c r="Q14" s="14" t="s">
        <v>64</v>
      </c>
      <c r="R14" s="30"/>
      <c r="S14" s="30"/>
      <c r="V14" s="20" t="s">
        <v>65</v>
      </c>
      <c r="W14" s="21" t="s">
        <v>66</v>
      </c>
      <c r="Y14" s="22"/>
    </row>
    <row r="15" spans="1:25" ht="14.1" customHeight="1" x14ac:dyDescent="0.3">
      <c r="A15" s="2">
        <v>3</v>
      </c>
      <c r="B15" s="35"/>
      <c r="C15" s="29"/>
      <c r="E15" s="6"/>
      <c r="F15" s="36"/>
      <c r="G15" s="36"/>
      <c r="H15" s="31" t="s">
        <v>67</v>
      </c>
      <c r="I15" s="36"/>
      <c r="J15" s="37">
        <v>43831</v>
      </c>
      <c r="K15" s="74"/>
      <c r="L15" s="38">
        <f>'TEC SS Allocable 2025B'!N124/1000</f>
        <v>7.8216548413184199</v>
      </c>
      <c r="M15" s="39">
        <v>146</v>
      </c>
      <c r="N15" s="36"/>
      <c r="O15" s="38">
        <f>L15</f>
        <v>7.8216548413184199</v>
      </c>
      <c r="P15" s="36"/>
      <c r="Q15" s="40" t="s">
        <v>68</v>
      </c>
      <c r="R15" s="36"/>
      <c r="V15" s="20" t="s">
        <v>69</v>
      </c>
      <c r="W15" s="21" t="s">
        <v>70</v>
      </c>
      <c r="Y15" s="22"/>
    </row>
    <row r="16" spans="1:25" ht="14.1" customHeight="1" x14ac:dyDescent="0.25">
      <c r="A16" s="2">
        <v>4</v>
      </c>
      <c r="B16" s="35"/>
      <c r="E16" s="6"/>
      <c r="H16" s="31" t="s">
        <v>71</v>
      </c>
      <c r="J16" s="41" t="s">
        <v>72</v>
      </c>
      <c r="K16" s="75"/>
      <c r="L16" s="38">
        <f>'TEC SS Allocable 2025B'!N125/1000</f>
        <v>0.78272690079446994</v>
      </c>
      <c r="M16" s="42">
        <v>146</v>
      </c>
      <c r="O16" s="38">
        <f>L16</f>
        <v>0.78272690079446994</v>
      </c>
      <c r="P16" s="36"/>
      <c r="Q16" s="43" t="s">
        <v>73</v>
      </c>
      <c r="R16" s="36"/>
      <c r="S16" s="36"/>
      <c r="V16" s="44"/>
      <c r="Y16" s="22"/>
    </row>
    <row r="17" spans="1:25" ht="14.1" customHeight="1" x14ac:dyDescent="0.25">
      <c r="A17" s="2">
        <v>5</v>
      </c>
      <c r="B17" s="35"/>
      <c r="H17" s="31"/>
      <c r="J17" s="14"/>
      <c r="K17" s="75"/>
      <c r="L17" s="38"/>
      <c r="M17" s="42"/>
      <c r="O17" s="45"/>
      <c r="Q17" s="14"/>
      <c r="R17" s="36"/>
      <c r="S17" s="36"/>
      <c r="V17" s="44"/>
      <c r="Y17" s="22"/>
    </row>
    <row r="18" spans="1:25" ht="14.1" customHeight="1" thickBot="1" x14ac:dyDescent="0.3">
      <c r="A18" s="2">
        <v>6</v>
      </c>
      <c r="B18" s="35"/>
      <c r="C18" s="2" t="s">
        <v>74</v>
      </c>
      <c r="E18" s="7" t="s">
        <v>75</v>
      </c>
      <c r="H18" s="31" t="s">
        <v>63</v>
      </c>
      <c r="I18" s="36"/>
      <c r="J18" s="37">
        <v>43831</v>
      </c>
      <c r="K18" s="75"/>
      <c r="L18" s="45">
        <f>'Sent Received Labor 2025B'!O8/1000</f>
        <v>10.161134217999999</v>
      </c>
      <c r="M18" s="39">
        <v>146</v>
      </c>
      <c r="N18" s="36"/>
      <c r="O18" s="38">
        <f>L18</f>
        <v>10.161134217999999</v>
      </c>
      <c r="P18" s="36"/>
      <c r="Q18" s="46" t="s">
        <v>64</v>
      </c>
      <c r="S18" s="36"/>
      <c r="V18" s="47"/>
      <c r="W18" s="1"/>
      <c r="X18" s="1"/>
      <c r="Y18" s="48"/>
    </row>
    <row r="19" spans="1:25" ht="14.1" customHeight="1" x14ac:dyDescent="0.25">
      <c r="A19" s="2">
        <v>7</v>
      </c>
      <c r="B19" s="35"/>
      <c r="K19" s="75"/>
      <c r="S19" s="36"/>
    </row>
    <row r="20" spans="1:25" ht="14.1" customHeight="1" x14ac:dyDescent="0.25">
      <c r="A20" s="2">
        <v>8</v>
      </c>
      <c r="B20" s="35"/>
      <c r="C20" s="2" t="s">
        <v>76</v>
      </c>
      <c r="E20" s="7" t="s">
        <v>75</v>
      </c>
      <c r="H20" s="31" t="s">
        <v>77</v>
      </c>
      <c r="J20" s="37">
        <v>43831</v>
      </c>
      <c r="K20" s="75"/>
      <c r="L20" s="45">
        <f>'TEC SS Allocable 2025B'!M119/1000</f>
        <v>26.599561142166689</v>
      </c>
      <c r="M20" s="39">
        <v>146</v>
      </c>
      <c r="O20" s="38">
        <f>L20</f>
        <v>26.599561142166689</v>
      </c>
      <c r="Q20" s="14" t="s">
        <v>78</v>
      </c>
      <c r="S20" s="36"/>
    </row>
    <row r="21" spans="1:25" ht="14.1" customHeight="1" x14ac:dyDescent="0.25">
      <c r="A21" s="2">
        <v>9</v>
      </c>
      <c r="B21" s="35"/>
      <c r="C21" s="29"/>
      <c r="E21" s="6"/>
      <c r="F21" s="36"/>
      <c r="G21" s="36"/>
      <c r="H21" s="31"/>
      <c r="I21" s="36"/>
      <c r="J21" s="32"/>
      <c r="K21" s="76"/>
      <c r="L21" s="38"/>
      <c r="S21" s="36"/>
    </row>
    <row r="22" spans="1:25" ht="14.1" customHeight="1" x14ac:dyDescent="0.25">
      <c r="A22" s="2">
        <v>10</v>
      </c>
      <c r="B22" s="35"/>
      <c r="C22" s="29" t="s">
        <v>79</v>
      </c>
      <c r="E22" s="7" t="s">
        <v>75</v>
      </c>
      <c r="F22" s="36"/>
      <c r="G22" s="36"/>
      <c r="H22" s="31" t="s">
        <v>63</v>
      </c>
      <c r="I22" s="36"/>
      <c r="J22" s="32">
        <v>41275</v>
      </c>
      <c r="K22" s="76"/>
      <c r="L22" s="38">
        <f>'Sent Received Labor 2025B'!O9/1000</f>
        <v>23.3723190051</v>
      </c>
      <c r="M22" s="39">
        <v>146</v>
      </c>
      <c r="N22" s="36"/>
      <c r="O22" s="38">
        <f>L22</f>
        <v>23.3723190051</v>
      </c>
      <c r="P22" s="36"/>
      <c r="Q22" s="46" t="s">
        <v>64</v>
      </c>
      <c r="R22" s="36"/>
      <c r="S22" s="36"/>
    </row>
    <row r="23" spans="1:25" ht="14.1" customHeight="1" x14ac:dyDescent="0.25">
      <c r="A23" s="2">
        <v>11</v>
      </c>
      <c r="B23" s="35"/>
      <c r="C23" s="29"/>
      <c r="E23" s="6"/>
      <c r="F23" s="36"/>
      <c r="G23" s="36"/>
      <c r="H23" s="31" t="s">
        <v>67</v>
      </c>
      <c r="I23" s="36"/>
      <c r="J23" s="37">
        <v>43831</v>
      </c>
      <c r="K23" s="76"/>
      <c r="L23" s="38">
        <f>'TEC SS Allocable 2025B'!K124/1000</f>
        <v>58.492375335076872</v>
      </c>
      <c r="M23" s="50">
        <v>146</v>
      </c>
      <c r="N23" s="36"/>
      <c r="O23" s="38">
        <f>L23</f>
        <v>58.492375335076872</v>
      </c>
      <c r="Q23" s="46" t="s">
        <v>68</v>
      </c>
      <c r="R23" s="36"/>
      <c r="S23" s="36"/>
    </row>
    <row r="24" spans="1:25" ht="14.1" customHeight="1" x14ac:dyDescent="0.25">
      <c r="A24" s="2">
        <v>12</v>
      </c>
      <c r="B24" s="35"/>
      <c r="C24" s="29"/>
      <c r="E24" s="6"/>
      <c r="F24" s="36"/>
      <c r="G24" s="36"/>
      <c r="H24" s="31" t="s">
        <v>80</v>
      </c>
      <c r="I24" s="36"/>
      <c r="J24" s="37">
        <v>43831</v>
      </c>
      <c r="K24" s="76"/>
      <c r="L24" s="38">
        <f>'TEC SS Allocable 2025B'!K117/1000</f>
        <v>245.72337145016988</v>
      </c>
      <c r="M24" s="50">
        <v>146</v>
      </c>
      <c r="N24" s="36"/>
      <c r="O24" s="38">
        <f>L24</f>
        <v>245.72337145016988</v>
      </c>
      <c r="Q24" s="46" t="s">
        <v>81</v>
      </c>
      <c r="R24" s="36"/>
      <c r="S24" s="36"/>
    </row>
    <row r="25" spans="1:25" ht="14.1" customHeight="1" x14ac:dyDescent="0.25">
      <c r="A25" s="2">
        <v>13</v>
      </c>
      <c r="B25" s="35"/>
      <c r="C25" s="49"/>
      <c r="E25" s="7"/>
      <c r="F25" s="36"/>
      <c r="G25" s="36"/>
      <c r="H25" s="31"/>
      <c r="I25" s="36"/>
      <c r="J25" s="32"/>
      <c r="K25" s="76"/>
      <c r="L25" s="38"/>
      <c r="M25" s="39"/>
      <c r="N25" s="36"/>
      <c r="O25" s="38"/>
      <c r="P25" s="36"/>
      <c r="Q25" s="46"/>
      <c r="R25" s="36"/>
      <c r="S25" s="36"/>
    </row>
    <row r="26" spans="1:25" ht="14.1" customHeight="1" x14ac:dyDescent="0.25">
      <c r="A26" s="2">
        <v>14</v>
      </c>
      <c r="B26" s="35"/>
      <c r="C26" s="49" t="s">
        <v>82</v>
      </c>
      <c r="E26" s="2" t="s">
        <v>75</v>
      </c>
      <c r="F26" s="36"/>
      <c r="G26" s="36"/>
      <c r="H26" s="31" t="s">
        <v>63</v>
      </c>
      <c r="I26" s="36"/>
      <c r="J26" s="37">
        <v>41275</v>
      </c>
      <c r="K26" s="76"/>
      <c r="L26" s="38">
        <f>'Sent Received Labor 2025B'!O11/1000</f>
        <v>11459.712111252498</v>
      </c>
      <c r="M26" s="39">
        <v>146</v>
      </c>
      <c r="N26" s="36"/>
      <c r="O26" s="38">
        <f>L26</f>
        <v>11459.712111252498</v>
      </c>
      <c r="P26" s="36"/>
      <c r="Q26" s="46" t="s">
        <v>64</v>
      </c>
      <c r="R26" s="36"/>
      <c r="S26" s="36"/>
    </row>
    <row r="27" spans="1:25" ht="14.1" customHeight="1" x14ac:dyDescent="0.25">
      <c r="A27" s="2">
        <v>15</v>
      </c>
      <c r="B27" s="35"/>
      <c r="C27" s="29"/>
      <c r="E27" s="7"/>
      <c r="F27" s="36"/>
      <c r="G27" s="36"/>
      <c r="H27" s="31" t="s">
        <v>83</v>
      </c>
      <c r="I27" s="36"/>
      <c r="J27" s="37" t="s">
        <v>72</v>
      </c>
      <c r="K27" s="76"/>
      <c r="L27" s="38">
        <f>'Rent and Lease 2025B'!D8/1000</f>
        <v>871.79921000000002</v>
      </c>
      <c r="M27" s="39">
        <v>146</v>
      </c>
      <c r="N27" s="36"/>
      <c r="O27" s="38">
        <f>L27</f>
        <v>871.79921000000002</v>
      </c>
      <c r="P27" s="36"/>
      <c r="Q27" s="46" t="s">
        <v>64</v>
      </c>
      <c r="R27" s="36"/>
      <c r="S27" s="36"/>
    </row>
    <row r="28" spans="1:25" ht="14.1" customHeight="1" x14ac:dyDescent="0.25">
      <c r="A28" s="2">
        <v>16</v>
      </c>
      <c r="B28" s="35"/>
      <c r="C28" s="49"/>
      <c r="E28" s="7"/>
      <c r="F28" s="36"/>
      <c r="G28" s="36"/>
      <c r="H28" s="31" t="s">
        <v>84</v>
      </c>
      <c r="I28" s="36"/>
      <c r="J28" s="32" t="s">
        <v>72</v>
      </c>
      <c r="K28" s="76"/>
      <c r="L28" s="38">
        <f>'Usage Fees 2025B'!P7/1000</f>
        <v>3804.395572281971</v>
      </c>
      <c r="M28" s="39">
        <v>146</v>
      </c>
      <c r="N28" s="36"/>
      <c r="O28" s="38">
        <f>L28</f>
        <v>3804.395572281971</v>
      </c>
      <c r="P28" s="36"/>
      <c r="Q28" s="46" t="s">
        <v>64</v>
      </c>
      <c r="R28" s="36"/>
      <c r="S28" s="36"/>
    </row>
    <row r="29" spans="1:25" ht="14.1" customHeight="1" x14ac:dyDescent="0.25">
      <c r="A29" s="2">
        <v>17</v>
      </c>
      <c r="B29" s="35"/>
      <c r="C29" s="51"/>
      <c r="E29" s="7"/>
      <c r="F29" s="36"/>
      <c r="G29" s="36"/>
      <c r="H29" s="31" t="s">
        <v>85</v>
      </c>
      <c r="I29" s="36"/>
      <c r="J29" s="32" t="s">
        <v>72</v>
      </c>
      <c r="K29" s="76"/>
      <c r="L29" s="38">
        <f>'Usage Fees 2025B'!P14/1000</f>
        <v>19.251720297029699</v>
      </c>
      <c r="M29" s="39">
        <v>146</v>
      </c>
      <c r="N29" s="36"/>
      <c r="O29" s="38">
        <f>L29</f>
        <v>19.251720297029699</v>
      </c>
      <c r="P29" s="36"/>
      <c r="Q29" s="46" t="s">
        <v>64</v>
      </c>
      <c r="R29" s="36"/>
      <c r="S29" s="52"/>
    </row>
    <row r="30" spans="1:25" ht="14.1" customHeight="1" x14ac:dyDescent="0.3">
      <c r="A30" s="2">
        <v>18</v>
      </c>
      <c r="B30" s="35"/>
      <c r="C30" s="29"/>
      <c r="E30" s="7"/>
      <c r="F30" s="36"/>
      <c r="G30" s="36"/>
      <c r="H30" s="31" t="s">
        <v>80</v>
      </c>
      <c r="J30" s="37">
        <v>43831</v>
      </c>
      <c r="K30" s="75"/>
      <c r="L30" s="38">
        <f>'TEC SS Allocable 2025B'!H117/1000</f>
        <v>3551.0990454734228</v>
      </c>
      <c r="M30" s="14">
        <v>146</v>
      </c>
      <c r="N30" s="36"/>
      <c r="O30" s="38">
        <f t="shared" ref="O30:O41" si="0">L30</f>
        <v>3551.0990454734228</v>
      </c>
      <c r="P30" s="36"/>
      <c r="Q30" s="46" t="s">
        <v>81</v>
      </c>
      <c r="R30" s="36"/>
      <c r="S30" s="36"/>
      <c r="T30"/>
      <c r="U30"/>
    </row>
    <row r="31" spans="1:25" ht="14.1" customHeight="1" x14ac:dyDescent="0.25">
      <c r="A31" s="2">
        <v>19</v>
      </c>
      <c r="B31" s="35"/>
      <c r="H31" s="31" t="s">
        <v>86</v>
      </c>
      <c r="I31" s="36"/>
      <c r="J31" s="32" t="s">
        <v>72</v>
      </c>
      <c r="K31" s="76"/>
      <c r="L31" s="38">
        <f>'TEC SS Allocable 2025B'!H118/1000</f>
        <v>7598.0907849354353</v>
      </c>
      <c r="M31" s="14">
        <v>146</v>
      </c>
      <c r="N31" s="36"/>
      <c r="O31" s="38">
        <f t="shared" si="0"/>
        <v>7598.0907849354353</v>
      </c>
      <c r="P31" s="36"/>
      <c r="Q31" s="46" t="s">
        <v>78</v>
      </c>
      <c r="R31" s="36"/>
      <c r="S31" s="36"/>
    </row>
    <row r="32" spans="1:25" ht="14.1" customHeight="1" x14ac:dyDescent="0.25">
      <c r="A32" s="2">
        <v>20</v>
      </c>
      <c r="B32" s="35"/>
      <c r="C32" s="29"/>
      <c r="E32" s="7"/>
      <c r="F32" s="36"/>
      <c r="G32" s="36"/>
      <c r="H32" s="31" t="s">
        <v>87</v>
      </c>
      <c r="I32" s="36"/>
      <c r="J32" s="53" t="s">
        <v>72</v>
      </c>
      <c r="K32" s="76"/>
      <c r="L32" s="45">
        <f>'TEC SS Allocable 2025B'!H119/1000</f>
        <v>411.22310041625514</v>
      </c>
      <c r="M32" s="14">
        <v>146</v>
      </c>
      <c r="O32" s="38">
        <f t="shared" si="0"/>
        <v>411.22310041625514</v>
      </c>
      <c r="Q32" s="14" t="s">
        <v>78</v>
      </c>
      <c r="S32" s="36"/>
    </row>
    <row r="33" spans="1:23" ht="14.1" customHeight="1" x14ac:dyDescent="0.25">
      <c r="A33" s="2">
        <v>21</v>
      </c>
      <c r="B33" s="35"/>
      <c r="H33" s="31" t="s">
        <v>88</v>
      </c>
      <c r="I33" s="36"/>
      <c r="J33" s="32" t="s">
        <v>72</v>
      </c>
      <c r="K33" s="75"/>
      <c r="L33" s="45">
        <f>'TEC SS Allocable 2025B'!H122/1000</f>
        <v>32.7418726194934</v>
      </c>
      <c r="M33" s="14">
        <v>146</v>
      </c>
      <c r="O33" s="38">
        <f t="shared" si="0"/>
        <v>32.7418726194934</v>
      </c>
      <c r="Q33" s="14" t="s">
        <v>78</v>
      </c>
      <c r="S33" s="36"/>
    </row>
    <row r="34" spans="1:23" ht="14.1" customHeight="1" x14ac:dyDescent="0.25">
      <c r="A34" s="2">
        <v>22</v>
      </c>
      <c r="B34" s="35"/>
      <c r="C34" s="49"/>
      <c r="E34" s="7"/>
      <c r="F34" s="36"/>
      <c r="G34" s="36"/>
      <c r="H34" s="31" t="s">
        <v>89</v>
      </c>
      <c r="I34" s="36"/>
      <c r="J34" s="32" t="s">
        <v>72</v>
      </c>
      <c r="K34" s="75"/>
      <c r="L34" s="45">
        <f>'TEC SS Allocable 2025B'!H120/1000</f>
        <v>122.72371397955203</v>
      </c>
      <c r="M34" s="14">
        <v>146</v>
      </c>
      <c r="O34" s="38">
        <f t="shared" si="0"/>
        <v>122.72371397955203</v>
      </c>
      <c r="Q34" s="14" t="s">
        <v>78</v>
      </c>
      <c r="S34" s="36"/>
    </row>
    <row r="35" spans="1:23" ht="14.1" customHeight="1" x14ac:dyDescent="0.25">
      <c r="A35" s="2">
        <v>23</v>
      </c>
      <c r="B35" s="35"/>
      <c r="C35" s="49"/>
      <c r="D35" s="7"/>
      <c r="E35" s="7"/>
      <c r="F35" s="36"/>
      <c r="G35" s="36"/>
      <c r="H35" s="31" t="s">
        <v>67</v>
      </c>
      <c r="J35" s="14" t="s">
        <v>72</v>
      </c>
      <c r="K35" s="75"/>
      <c r="L35" s="45">
        <f>'TEC SS Allocable 2025B'!H124/1000</f>
        <v>625.22227938103981</v>
      </c>
      <c r="M35" s="14">
        <v>146</v>
      </c>
      <c r="O35" s="38">
        <f t="shared" si="0"/>
        <v>625.22227938103981</v>
      </c>
      <c r="Q35" s="14" t="s">
        <v>68</v>
      </c>
      <c r="S35" s="36"/>
    </row>
    <row r="36" spans="1:23" ht="14.1" customHeight="1" x14ac:dyDescent="0.25">
      <c r="A36" s="2">
        <v>24</v>
      </c>
      <c r="B36" s="54"/>
      <c r="C36" s="49"/>
      <c r="D36" s="7"/>
      <c r="E36" s="7"/>
      <c r="F36" s="36"/>
      <c r="G36" s="36"/>
      <c r="H36" s="31" t="s">
        <v>71</v>
      </c>
      <c r="J36" s="14" t="s">
        <v>72</v>
      </c>
      <c r="K36" s="75"/>
      <c r="L36" s="45">
        <f>'TEC SS Allocable 2025B'!H125/1000</f>
        <v>708.62875418592671</v>
      </c>
      <c r="M36" s="14">
        <v>146</v>
      </c>
      <c r="O36" s="38">
        <f t="shared" si="0"/>
        <v>708.62875418592671</v>
      </c>
      <c r="Q36" s="14" t="s">
        <v>73</v>
      </c>
      <c r="S36" s="36"/>
    </row>
    <row r="37" spans="1:23" ht="14.1" customHeight="1" x14ac:dyDescent="0.25">
      <c r="A37" s="2">
        <v>25</v>
      </c>
      <c r="B37" s="35"/>
      <c r="C37" s="49"/>
      <c r="E37" s="7"/>
      <c r="F37" s="36"/>
      <c r="G37" s="36"/>
      <c r="H37" s="31" t="s">
        <v>90</v>
      </c>
      <c r="I37" s="36"/>
      <c r="J37" s="32" t="s">
        <v>72</v>
      </c>
      <c r="K37" s="76"/>
      <c r="L37" s="45">
        <f>'TEC SS Allocable 2025B'!H121/1000</f>
        <v>316.62060469601499</v>
      </c>
      <c r="M37" s="14">
        <v>146</v>
      </c>
      <c r="O37" s="38">
        <f t="shared" si="0"/>
        <v>316.62060469601499</v>
      </c>
      <c r="Q37" s="46" t="s">
        <v>91</v>
      </c>
      <c r="S37" s="36"/>
    </row>
    <row r="38" spans="1:23" ht="14.1" customHeight="1" x14ac:dyDescent="0.3">
      <c r="A38" s="2">
        <v>26</v>
      </c>
      <c r="B38" s="35"/>
      <c r="C38" s="49"/>
      <c r="E38" s="7"/>
      <c r="F38" s="36"/>
      <c r="G38" s="36"/>
      <c r="H38" s="31" t="s">
        <v>92</v>
      </c>
      <c r="I38" s="36"/>
      <c r="J38" s="14" t="s">
        <v>72</v>
      </c>
      <c r="K38" s="76"/>
      <c r="L38" s="45">
        <f>'TEC SS Allocable 2025B'!H126/1000</f>
        <v>153.80413374144942</v>
      </c>
      <c r="M38" s="14">
        <v>146</v>
      </c>
      <c r="O38" s="38">
        <f t="shared" si="0"/>
        <v>153.80413374144942</v>
      </c>
      <c r="Q38" s="14" t="s">
        <v>78</v>
      </c>
      <c r="R38" s="14"/>
      <c r="S38"/>
    </row>
    <row r="39" spans="1:23" ht="14.1" customHeight="1" x14ac:dyDescent="0.3">
      <c r="A39" s="2">
        <v>27</v>
      </c>
      <c r="B39" s="35"/>
      <c r="C39" s="49"/>
      <c r="E39" s="7"/>
      <c r="F39" s="36"/>
      <c r="G39" s="36"/>
      <c r="H39" s="31" t="s">
        <v>93</v>
      </c>
      <c r="I39" s="36"/>
      <c r="J39" s="32" t="s">
        <v>72</v>
      </c>
      <c r="K39" s="76"/>
      <c r="L39" s="45">
        <f>'TEC SS Allocable 2025B'!H127/1000</f>
        <v>224.49772405539733</v>
      </c>
      <c r="M39" s="14">
        <v>146</v>
      </c>
      <c r="O39" s="38">
        <f t="shared" si="0"/>
        <v>224.49772405539733</v>
      </c>
      <c r="Q39" s="14" t="s">
        <v>78</v>
      </c>
      <c r="R39" s="14"/>
      <c r="S39"/>
    </row>
    <row r="40" spans="1:23" ht="14.1" customHeight="1" x14ac:dyDescent="0.3">
      <c r="A40" s="2">
        <v>28</v>
      </c>
      <c r="B40" s="35"/>
      <c r="H40" s="31" t="s">
        <v>94</v>
      </c>
      <c r="J40" s="41">
        <v>41275</v>
      </c>
      <c r="K40" s="75"/>
      <c r="L40" s="38">
        <f>'TEC SS Allocable 2025B'!H130/1000</f>
        <v>126.726</v>
      </c>
      <c r="M40" s="14">
        <v>146</v>
      </c>
      <c r="N40" s="36"/>
      <c r="O40" s="38">
        <f t="shared" si="0"/>
        <v>126.726</v>
      </c>
      <c r="P40" s="36"/>
      <c r="Q40" s="46" t="s">
        <v>78</v>
      </c>
      <c r="R40" s="36"/>
      <c r="S40"/>
    </row>
    <row r="41" spans="1:23" ht="14.1" customHeight="1" x14ac:dyDescent="0.3">
      <c r="A41" s="2">
        <v>29</v>
      </c>
      <c r="B41" s="55"/>
      <c r="H41" s="31" t="s">
        <v>95</v>
      </c>
      <c r="I41" s="36"/>
      <c r="J41" s="41">
        <v>41275</v>
      </c>
      <c r="K41" s="76"/>
      <c r="L41" s="45">
        <f>'TEC SS Allocable 2025B'!H129/1000</f>
        <v>451.61280021959999</v>
      </c>
      <c r="M41" s="14">
        <v>146</v>
      </c>
      <c r="O41" s="38">
        <f t="shared" si="0"/>
        <v>451.61280021959999</v>
      </c>
      <c r="Q41" s="46" t="s">
        <v>96</v>
      </c>
      <c r="S41"/>
    </row>
    <row r="42" spans="1:23" ht="14.1" customHeight="1" x14ac:dyDescent="0.3">
      <c r="A42" s="2">
        <v>30</v>
      </c>
      <c r="B42" s="35"/>
      <c r="S42"/>
    </row>
    <row r="43" spans="1:23" ht="14.1" customHeight="1" x14ac:dyDescent="0.3">
      <c r="A43" s="2">
        <v>31</v>
      </c>
      <c r="B43" s="35"/>
      <c r="H43" s="2" t="s">
        <v>63</v>
      </c>
      <c r="J43" s="37">
        <v>44927</v>
      </c>
      <c r="K43" s="76"/>
      <c r="L43" s="45">
        <f>'Sent Received Labor 2025B'!O26/1000</f>
        <v>1794.449073598</v>
      </c>
      <c r="M43" s="14">
        <v>234</v>
      </c>
      <c r="O43" s="38">
        <f>L43</f>
        <v>1794.449073598</v>
      </c>
      <c r="Q43" s="14" t="s">
        <v>64</v>
      </c>
      <c r="S43"/>
      <c r="T43"/>
      <c r="U43"/>
      <c r="V43"/>
      <c r="W43"/>
    </row>
    <row r="44" spans="1:23" ht="14.1" customHeight="1" x14ac:dyDescent="0.3">
      <c r="A44" s="2">
        <v>32</v>
      </c>
      <c r="B44" s="35"/>
      <c r="K44" s="75"/>
      <c r="S44"/>
      <c r="T44"/>
      <c r="U44"/>
      <c r="V44"/>
      <c r="W44"/>
    </row>
    <row r="45" spans="1:23" ht="14.1" customHeight="1" x14ac:dyDescent="0.3">
      <c r="A45" s="2">
        <v>33</v>
      </c>
      <c r="B45" s="57"/>
      <c r="C45" s="7"/>
      <c r="D45" s="7"/>
      <c r="H45" s="31" t="s">
        <v>97</v>
      </c>
      <c r="I45" s="30"/>
      <c r="J45" s="37">
        <v>43831</v>
      </c>
      <c r="K45" s="73"/>
      <c r="L45" s="45">
        <f>853198.68/1000</f>
        <v>853.19868000000008</v>
      </c>
      <c r="M45" s="34">
        <v>234</v>
      </c>
      <c r="N45" s="30"/>
      <c r="O45" s="45">
        <f>L45</f>
        <v>853.19868000000008</v>
      </c>
      <c r="P45" s="30"/>
      <c r="Q45" s="14" t="s">
        <v>64</v>
      </c>
      <c r="S45"/>
      <c r="T45"/>
      <c r="U45"/>
      <c r="V45"/>
      <c r="W45"/>
    </row>
    <row r="46" spans="1:23" ht="14.1" customHeight="1" x14ac:dyDescent="0.3">
      <c r="A46" s="2">
        <v>34</v>
      </c>
      <c r="B46" s="57"/>
      <c r="K46" s="75"/>
      <c r="T46"/>
      <c r="U46"/>
      <c r="V46"/>
      <c r="W46"/>
    </row>
    <row r="47" spans="1:23" ht="14.1" customHeight="1" x14ac:dyDescent="0.3">
      <c r="A47" s="2">
        <v>35</v>
      </c>
      <c r="B47" s="57"/>
      <c r="C47" s="2" t="s">
        <v>98</v>
      </c>
      <c r="E47" s="7" t="s">
        <v>75</v>
      </c>
      <c r="H47" s="2" t="s">
        <v>63</v>
      </c>
      <c r="J47" s="37">
        <v>43831</v>
      </c>
      <c r="K47" s="75"/>
      <c r="L47" s="2">
        <v>68</v>
      </c>
      <c r="M47" s="14">
        <v>146</v>
      </c>
      <c r="O47" s="45">
        <f>L47</f>
        <v>68</v>
      </c>
      <c r="Q47" s="46" t="s">
        <v>64</v>
      </c>
      <c r="R47" s="36"/>
      <c r="T47"/>
      <c r="U47"/>
      <c r="V47"/>
      <c r="W47"/>
    </row>
    <row r="48" spans="1:23" ht="14.1" customHeight="1" x14ac:dyDescent="0.3">
      <c r="A48" s="2">
        <v>36</v>
      </c>
      <c r="B48" s="57"/>
      <c r="H48" s="31" t="s">
        <v>99</v>
      </c>
      <c r="I48" s="36"/>
      <c r="J48" s="37">
        <v>41275</v>
      </c>
      <c r="K48" s="74"/>
      <c r="L48" s="45">
        <f>'Rent and Lease 2025B'!D12/1000</f>
        <v>34.101240000000004</v>
      </c>
      <c r="M48" s="39">
        <v>146</v>
      </c>
      <c r="O48" s="45">
        <f>L48</f>
        <v>34.101240000000004</v>
      </c>
      <c r="P48" s="36"/>
      <c r="Q48" s="46" t="s">
        <v>64</v>
      </c>
      <c r="T48"/>
      <c r="U48"/>
      <c r="V48"/>
      <c r="W48"/>
    </row>
    <row r="49" spans="1:23" ht="14.1" customHeight="1" x14ac:dyDescent="0.3">
      <c r="A49" s="2">
        <v>37</v>
      </c>
      <c r="H49" s="31" t="s">
        <v>84</v>
      </c>
      <c r="I49" s="36"/>
      <c r="J49" s="37" t="s">
        <v>72</v>
      </c>
      <c r="K49" s="76"/>
      <c r="L49" s="56">
        <f>'Usage Fees 2025B'!P8/1000</f>
        <v>156.48422239261183</v>
      </c>
      <c r="M49" s="39">
        <v>146</v>
      </c>
      <c r="O49" s="45">
        <f t="shared" ref="O49:O54" si="1">L49</f>
        <v>156.48422239261183</v>
      </c>
      <c r="P49" s="36"/>
      <c r="Q49" s="46" t="s">
        <v>64</v>
      </c>
      <c r="T49"/>
      <c r="U49"/>
      <c r="V49"/>
      <c r="W49"/>
    </row>
    <row r="50" spans="1:23" ht="14.1" customHeight="1" x14ac:dyDescent="0.3">
      <c r="A50" s="2">
        <v>38</v>
      </c>
      <c r="C50" s="29"/>
      <c r="E50" s="6"/>
      <c r="F50" s="36"/>
      <c r="G50" s="36"/>
      <c r="H50" s="31" t="s">
        <v>85</v>
      </c>
      <c r="I50" s="36"/>
      <c r="J50" s="14" t="s">
        <v>72</v>
      </c>
      <c r="K50" s="76"/>
      <c r="L50" s="58">
        <f>'Usage Fees 2025B'!P15/1000</f>
        <v>1.6694665841584155</v>
      </c>
      <c r="M50" s="39">
        <v>146</v>
      </c>
      <c r="N50" s="36"/>
      <c r="O50" s="45">
        <f t="shared" si="1"/>
        <v>1.6694665841584155</v>
      </c>
      <c r="P50" s="36"/>
      <c r="Q50" s="46" t="s">
        <v>64</v>
      </c>
      <c r="R50" s="36"/>
      <c r="T50"/>
      <c r="U50"/>
      <c r="V50"/>
      <c r="W50"/>
    </row>
    <row r="51" spans="1:23" ht="14.1" customHeight="1" x14ac:dyDescent="0.3">
      <c r="A51" s="2">
        <v>39</v>
      </c>
      <c r="C51" s="29"/>
      <c r="E51" s="7"/>
      <c r="F51" s="36"/>
      <c r="G51" s="36"/>
      <c r="H51" s="31" t="s">
        <v>86</v>
      </c>
      <c r="I51" s="36"/>
      <c r="J51" s="37">
        <v>43831</v>
      </c>
      <c r="K51" s="76"/>
      <c r="L51" s="58">
        <f>'TEC SS Allocable 2025B'!L118/1000</f>
        <v>558.30253456216599</v>
      </c>
      <c r="M51" s="50">
        <v>146</v>
      </c>
      <c r="N51" s="36"/>
      <c r="O51" s="45">
        <f t="shared" si="1"/>
        <v>558.30253456216599</v>
      </c>
      <c r="P51" s="36"/>
      <c r="Q51" s="46" t="s">
        <v>78</v>
      </c>
      <c r="R51" s="36"/>
      <c r="T51"/>
      <c r="U51"/>
      <c r="V51"/>
      <c r="W51"/>
    </row>
    <row r="52" spans="1:23" ht="14.1" customHeight="1" x14ac:dyDescent="0.3">
      <c r="A52" s="2">
        <v>40</v>
      </c>
      <c r="H52" s="31" t="s">
        <v>87</v>
      </c>
      <c r="I52" s="36"/>
      <c r="J52" s="32" t="s">
        <v>72</v>
      </c>
      <c r="K52" s="76"/>
      <c r="L52" s="58">
        <f>'TEC SS Allocable 2025B'!L119/1000</f>
        <v>34.854597358701177</v>
      </c>
      <c r="M52" s="50">
        <v>146</v>
      </c>
      <c r="N52" s="36"/>
      <c r="O52" s="45">
        <f t="shared" si="1"/>
        <v>34.854597358701177</v>
      </c>
      <c r="P52" s="36"/>
      <c r="Q52" s="46" t="s">
        <v>78</v>
      </c>
      <c r="R52" s="36"/>
      <c r="T52"/>
      <c r="U52"/>
      <c r="V52"/>
      <c r="W52"/>
    </row>
    <row r="53" spans="1:23" ht="14.1" customHeight="1" x14ac:dyDescent="0.3">
      <c r="A53" s="2">
        <v>41</v>
      </c>
      <c r="H53" s="31" t="s">
        <v>88</v>
      </c>
      <c r="I53" s="36"/>
      <c r="J53" s="32" t="s">
        <v>72</v>
      </c>
      <c r="K53" s="76"/>
      <c r="L53" s="58">
        <f>'TEC SS Allocable 2025B'!L122/1000</f>
        <v>2.6788804870494602</v>
      </c>
      <c r="M53" s="39">
        <v>146</v>
      </c>
      <c r="N53" s="36"/>
      <c r="O53" s="45">
        <f t="shared" si="1"/>
        <v>2.6788804870494602</v>
      </c>
      <c r="P53" s="36"/>
      <c r="Q53" s="46" t="s">
        <v>78</v>
      </c>
      <c r="R53" s="36"/>
      <c r="T53"/>
      <c r="U53"/>
      <c r="V53"/>
      <c r="W53"/>
    </row>
    <row r="54" spans="1:23" ht="14.1" customHeight="1" x14ac:dyDescent="0.3">
      <c r="A54" s="2">
        <v>42</v>
      </c>
      <c r="C54" s="7"/>
      <c r="D54" s="7"/>
      <c r="F54" s="36"/>
      <c r="G54" s="36"/>
      <c r="H54" s="31" t="s">
        <v>89</v>
      </c>
      <c r="I54" s="36"/>
      <c r="J54" s="53" t="s">
        <v>72</v>
      </c>
      <c r="K54" s="76"/>
      <c r="L54" s="58">
        <f>'TEC SS Allocable 2025B'!L120/1000</f>
        <v>10.247703721032719</v>
      </c>
      <c r="M54" s="50">
        <v>146</v>
      </c>
      <c r="N54" s="36"/>
      <c r="O54" s="45">
        <f t="shared" si="1"/>
        <v>10.247703721032719</v>
      </c>
      <c r="P54" s="36"/>
      <c r="Q54" s="46" t="s">
        <v>78</v>
      </c>
      <c r="R54" s="36"/>
      <c r="S54"/>
      <c r="T54"/>
      <c r="U54"/>
      <c r="V54"/>
      <c r="W54"/>
    </row>
    <row r="55" spans="1:23" ht="14.1" customHeight="1" x14ac:dyDescent="0.3">
      <c r="A55" s="2">
        <v>43</v>
      </c>
      <c r="C55" s="7"/>
      <c r="D55" s="7"/>
      <c r="F55" s="36"/>
      <c r="G55" s="36"/>
      <c r="H55" s="36"/>
      <c r="I55" s="36"/>
      <c r="J55" s="58"/>
      <c r="K55" s="76"/>
      <c r="L55" s="58"/>
      <c r="M55" s="36"/>
      <c r="N55" s="36"/>
      <c r="O55" s="36"/>
      <c r="P55" s="36"/>
      <c r="Q55" s="36"/>
      <c r="R55" s="36"/>
      <c r="S55"/>
      <c r="T55"/>
      <c r="U55"/>
      <c r="V55"/>
      <c r="W55"/>
    </row>
    <row r="56" spans="1:23" ht="14.1" customHeight="1" thickBot="1" x14ac:dyDescent="0.35">
      <c r="B56" s="1"/>
      <c r="C56" s="1" t="s">
        <v>100</v>
      </c>
      <c r="D56" s="1"/>
      <c r="E56" s="8"/>
      <c r="F56" s="59"/>
      <c r="G56" s="59"/>
      <c r="H56" s="60"/>
      <c r="I56" s="59"/>
      <c r="J56" s="61"/>
      <c r="K56" s="62"/>
      <c r="L56" s="9"/>
      <c r="M56" s="59"/>
      <c r="N56" s="62"/>
      <c r="O56" s="59"/>
      <c r="P56" s="63"/>
      <c r="Q56" s="59"/>
      <c r="R56" s="36"/>
      <c r="S56"/>
    </row>
    <row r="57" spans="1:23" ht="14.1" customHeight="1" x14ac:dyDescent="0.3">
      <c r="I57" s="14"/>
      <c r="K57" s="2"/>
      <c r="P57" s="2" t="s">
        <v>101</v>
      </c>
      <c r="S57"/>
    </row>
    <row r="58" spans="1:23" ht="14.1" customHeight="1" x14ac:dyDescent="0.3">
      <c r="K58" s="2"/>
      <c r="S58"/>
    </row>
    <row r="59" spans="1:23" ht="14.1" customHeight="1" x14ac:dyDescent="0.3">
      <c r="A59" s="2" t="s">
        <v>102</v>
      </c>
      <c r="K59" s="2"/>
      <c r="S59"/>
    </row>
    <row r="60" spans="1:23" ht="14.1" customHeight="1" thickBot="1" x14ac:dyDescent="0.35">
      <c r="A60" s="1" t="s">
        <v>0</v>
      </c>
      <c r="B60" s="1"/>
      <c r="C60" s="1"/>
      <c r="D60" s="1"/>
      <c r="E60" s="1"/>
      <c r="F60" s="1"/>
      <c r="G60" s="1"/>
      <c r="H60" s="1" t="s">
        <v>1</v>
      </c>
      <c r="I60" s="1"/>
      <c r="J60" s="1"/>
      <c r="K60" s="1"/>
      <c r="L60" s="1"/>
      <c r="M60" s="1"/>
      <c r="N60" s="1"/>
      <c r="O60" s="1"/>
      <c r="P60" s="1"/>
      <c r="Q60" s="1"/>
      <c r="R60" s="1" t="s">
        <v>103</v>
      </c>
      <c r="S60" s="139"/>
    </row>
    <row r="61" spans="1:23" ht="14.1" customHeight="1" x14ac:dyDescent="0.3">
      <c r="A61" s="2" t="s">
        <v>3</v>
      </c>
      <c r="F61" s="3" t="s">
        <v>4</v>
      </c>
      <c r="G61" s="4" t="s">
        <v>5</v>
      </c>
      <c r="K61" s="5"/>
      <c r="M61" s="5"/>
      <c r="N61" s="5"/>
      <c r="O61" s="5" t="s">
        <v>6</v>
      </c>
      <c r="R61" s="6"/>
      <c r="S61"/>
    </row>
    <row r="62" spans="1:23" ht="14.1" customHeight="1" x14ac:dyDescent="0.3">
      <c r="G62" s="4" t="s">
        <v>7</v>
      </c>
      <c r="K62" s="6"/>
      <c r="N62" s="3"/>
      <c r="O62" s="3" t="s">
        <v>8</v>
      </c>
      <c r="P62" s="7" t="s">
        <v>9</v>
      </c>
      <c r="R62" s="3"/>
      <c r="S62"/>
    </row>
    <row r="63" spans="1:23" ht="14.1" customHeight="1" x14ac:dyDescent="0.3">
      <c r="A63" s="2" t="s">
        <v>10</v>
      </c>
      <c r="K63" s="6"/>
      <c r="L63" s="3"/>
      <c r="O63" s="3"/>
      <c r="P63" s="7" t="s">
        <v>11</v>
      </c>
      <c r="R63" s="3"/>
      <c r="S63"/>
    </row>
    <row r="64" spans="1:23" ht="14.1" customHeight="1" x14ac:dyDescent="0.3">
      <c r="K64" s="6"/>
      <c r="L64" s="3"/>
      <c r="O64" s="3"/>
      <c r="P64" s="7" t="s">
        <v>12</v>
      </c>
      <c r="R64" s="3"/>
      <c r="S64"/>
    </row>
    <row r="65" spans="1:19" ht="14.1" customHeight="1" thickBot="1" x14ac:dyDescent="0.35">
      <c r="A65" s="8" t="str">
        <f>+A6</f>
        <v>DOCKET No. 20240026-EI</v>
      </c>
      <c r="B65" s="1"/>
      <c r="C65" s="1"/>
      <c r="D65" s="1"/>
      <c r="E65" s="1"/>
      <c r="F65" s="1"/>
      <c r="G65" s="1"/>
      <c r="H65" s="1"/>
      <c r="I65" s="9" t="s">
        <v>14</v>
      </c>
      <c r="J65" s="1"/>
      <c r="K65" s="10"/>
      <c r="L65" s="11"/>
      <c r="M65" s="1"/>
      <c r="N65" s="1"/>
      <c r="O65" s="11"/>
      <c r="P65" s="8" t="str">
        <f>+Q6</f>
        <v>Witness: J. Chronister / R. Latta</v>
      </c>
      <c r="Q65" s="1"/>
      <c r="R65" s="11"/>
      <c r="S65" s="139"/>
    </row>
    <row r="66" spans="1:19" ht="14.1" customHeight="1" x14ac:dyDescent="0.3">
      <c r="C66" s="13" t="s">
        <v>17</v>
      </c>
      <c r="E66" s="13" t="s">
        <v>18</v>
      </c>
      <c r="H66" s="13" t="s">
        <v>19</v>
      </c>
      <c r="J66" s="13" t="s">
        <v>20</v>
      </c>
      <c r="K66" s="13" t="s">
        <v>21</v>
      </c>
      <c r="L66" s="13" t="s">
        <v>22</v>
      </c>
      <c r="N66" s="13" t="s">
        <v>23</v>
      </c>
      <c r="P66" s="13" t="s">
        <v>24</v>
      </c>
      <c r="S66"/>
    </row>
    <row r="67" spans="1:19" ht="14.1" customHeight="1" x14ac:dyDescent="0.3">
      <c r="B67" s="14"/>
      <c r="C67" s="13" t="s">
        <v>25</v>
      </c>
      <c r="D67" s="13"/>
      <c r="E67" s="13"/>
      <c r="F67" s="13"/>
      <c r="G67" s="13"/>
      <c r="H67" s="13" t="s">
        <v>26</v>
      </c>
      <c r="I67" s="13"/>
      <c r="J67" s="13"/>
      <c r="K67" s="15"/>
      <c r="L67" s="15"/>
      <c r="M67" s="13"/>
      <c r="N67" s="13"/>
      <c r="O67" s="13"/>
      <c r="P67" s="13"/>
      <c r="Q67" s="13"/>
      <c r="R67" s="13"/>
      <c r="S67"/>
    </row>
    <row r="68" spans="1:19" ht="14.1" customHeight="1" x14ac:dyDescent="0.3">
      <c r="B68" s="14"/>
      <c r="C68" s="13" t="s">
        <v>27</v>
      </c>
      <c r="D68" s="13"/>
      <c r="E68" s="13"/>
      <c r="F68" s="13"/>
      <c r="G68" s="13"/>
      <c r="H68" s="13" t="s">
        <v>28</v>
      </c>
      <c r="I68" s="13"/>
      <c r="J68" s="13"/>
      <c r="K68" s="14"/>
      <c r="L68" s="14"/>
      <c r="M68" s="13"/>
      <c r="N68" s="13" t="s">
        <v>29</v>
      </c>
      <c r="O68" s="13"/>
      <c r="P68" s="13" t="s">
        <v>30</v>
      </c>
      <c r="Q68" s="13"/>
      <c r="R68" s="13"/>
      <c r="S68"/>
    </row>
    <row r="69" spans="1:19" ht="14.1" customHeight="1" x14ac:dyDescent="0.3">
      <c r="B69" s="14"/>
      <c r="C69" s="14" t="s">
        <v>31</v>
      </c>
      <c r="D69" s="14"/>
      <c r="E69" s="14" t="s">
        <v>32</v>
      </c>
      <c r="F69" s="14"/>
      <c r="G69" s="13"/>
      <c r="H69" s="14" t="s">
        <v>33</v>
      </c>
      <c r="I69" s="13"/>
      <c r="J69" s="14" t="s">
        <v>34</v>
      </c>
      <c r="K69" s="225" t="s">
        <v>35</v>
      </c>
      <c r="L69" s="225"/>
      <c r="M69" s="14"/>
      <c r="N69" s="14" t="s">
        <v>36</v>
      </c>
      <c r="O69" s="14"/>
      <c r="P69" s="14" t="s">
        <v>37</v>
      </c>
      <c r="Q69" s="14"/>
      <c r="R69" s="14"/>
      <c r="S69"/>
    </row>
    <row r="70" spans="1:19" ht="14.1" customHeight="1" x14ac:dyDescent="0.3">
      <c r="A70" s="2" t="s">
        <v>40</v>
      </c>
      <c r="B70" s="14"/>
      <c r="C70" s="14" t="s">
        <v>41</v>
      </c>
      <c r="D70" s="14"/>
      <c r="E70" s="14" t="s">
        <v>42</v>
      </c>
      <c r="F70" s="13"/>
      <c r="G70" s="14"/>
      <c r="H70" s="14" t="s">
        <v>31</v>
      </c>
      <c r="I70" s="14"/>
      <c r="J70" s="14" t="s">
        <v>43</v>
      </c>
      <c r="K70" s="23" t="s">
        <v>44</v>
      </c>
      <c r="L70" s="23"/>
      <c r="M70" s="14"/>
      <c r="N70" s="14" t="s">
        <v>45</v>
      </c>
      <c r="O70" s="13"/>
      <c r="P70" s="13" t="s">
        <v>46</v>
      </c>
      <c r="Q70" s="13"/>
      <c r="R70" s="14"/>
      <c r="S70"/>
    </row>
    <row r="71" spans="1:19" ht="14.1" customHeight="1" thickBot="1" x14ac:dyDescent="0.35">
      <c r="A71" s="1" t="s">
        <v>49</v>
      </c>
      <c r="B71" s="9"/>
      <c r="C71" s="9" t="s">
        <v>50</v>
      </c>
      <c r="D71" s="9"/>
      <c r="E71" s="9" t="s">
        <v>51</v>
      </c>
      <c r="F71" s="9"/>
      <c r="G71" s="24"/>
      <c r="H71" s="24" t="s">
        <v>52</v>
      </c>
      <c r="I71" s="24"/>
      <c r="J71" s="25" t="s">
        <v>53</v>
      </c>
      <c r="K71" s="26" t="s">
        <v>29</v>
      </c>
      <c r="L71" s="26" t="s">
        <v>54</v>
      </c>
      <c r="M71" s="27"/>
      <c r="N71" s="27" t="s">
        <v>55</v>
      </c>
      <c r="O71" s="27"/>
      <c r="P71" s="27" t="s">
        <v>56</v>
      </c>
      <c r="Q71" s="27"/>
      <c r="R71" s="27"/>
      <c r="S71" s="139"/>
    </row>
    <row r="72" spans="1:19" ht="14.1" customHeight="1" x14ac:dyDescent="0.25">
      <c r="A72" s="2">
        <v>1</v>
      </c>
      <c r="B72" s="35"/>
      <c r="H72" s="31"/>
      <c r="I72" s="36"/>
      <c r="J72" s="32"/>
      <c r="K72" s="76"/>
      <c r="L72" s="38"/>
      <c r="M72" s="50"/>
      <c r="N72" s="36"/>
      <c r="O72" s="38"/>
      <c r="P72" s="36"/>
      <c r="Q72" s="46"/>
      <c r="R72" s="36"/>
    </row>
    <row r="73" spans="1:19" ht="14.1" customHeight="1" x14ac:dyDescent="0.2">
      <c r="A73" s="2">
        <v>2</v>
      </c>
      <c r="B73" s="35"/>
      <c r="C73" s="2" t="s">
        <v>98</v>
      </c>
      <c r="E73" s="7" t="s">
        <v>75</v>
      </c>
      <c r="H73" s="31" t="s">
        <v>67</v>
      </c>
      <c r="I73" s="36"/>
      <c r="J73" s="32" t="s">
        <v>72</v>
      </c>
      <c r="K73" s="38">
        <f>'TEC SS Allocable 2025B'!L124/1000</f>
        <v>21.254496851408753</v>
      </c>
      <c r="L73" s="39">
        <v>146</v>
      </c>
      <c r="M73" s="36"/>
      <c r="N73" s="38">
        <f t="shared" ref="N73:N78" si="2">K73</f>
        <v>21.254496851408753</v>
      </c>
      <c r="P73" s="36"/>
      <c r="Q73" s="46" t="s">
        <v>68</v>
      </c>
      <c r="R73" s="36"/>
    </row>
    <row r="74" spans="1:19" ht="14.1" customHeight="1" x14ac:dyDescent="0.2">
      <c r="A74" s="2">
        <v>3</v>
      </c>
      <c r="B74" s="35"/>
      <c r="H74" s="31" t="s">
        <v>90</v>
      </c>
      <c r="I74" s="36"/>
      <c r="J74" s="37" t="s">
        <v>72</v>
      </c>
      <c r="K74" s="38">
        <f>'TEC SS Allocable 2025B'!L121/1000</f>
        <v>8.2321357220963911</v>
      </c>
      <c r="L74" s="50">
        <v>146</v>
      </c>
      <c r="M74" s="36"/>
      <c r="N74" s="38">
        <f t="shared" si="2"/>
        <v>8.2321357220963911</v>
      </c>
      <c r="P74" s="36"/>
      <c r="Q74" s="46" t="s">
        <v>91</v>
      </c>
      <c r="R74" s="36"/>
    </row>
    <row r="75" spans="1:19" ht="14.1" customHeight="1" x14ac:dyDescent="0.2">
      <c r="A75" s="2">
        <v>4</v>
      </c>
      <c r="B75" s="35"/>
      <c r="H75" s="31" t="s">
        <v>92</v>
      </c>
      <c r="I75" s="36"/>
      <c r="J75" s="32" t="s">
        <v>72</v>
      </c>
      <c r="K75" s="38">
        <f>'TEC SS Allocable 2025B'!L126/1000</f>
        <v>12.842988062723382</v>
      </c>
      <c r="L75" s="50">
        <v>146</v>
      </c>
      <c r="M75" s="36"/>
      <c r="N75" s="38">
        <f t="shared" si="2"/>
        <v>12.842988062723382</v>
      </c>
      <c r="Q75" s="14" t="s">
        <v>78</v>
      </c>
    </row>
    <row r="76" spans="1:19" ht="14.1" customHeight="1" x14ac:dyDescent="0.2">
      <c r="A76" s="2">
        <v>5</v>
      </c>
      <c r="B76" s="35"/>
      <c r="H76" s="31" t="s">
        <v>93</v>
      </c>
      <c r="I76" s="36"/>
      <c r="J76" s="37" t="s">
        <v>72</v>
      </c>
      <c r="K76" s="38">
        <f>'TEC SS Allocable 2025B'!L127/1000</f>
        <v>18.7289536197495</v>
      </c>
      <c r="L76" s="50">
        <v>146</v>
      </c>
      <c r="M76" s="36"/>
      <c r="N76" s="38">
        <f t="shared" si="2"/>
        <v>18.7289536197495</v>
      </c>
      <c r="Q76" s="46" t="s">
        <v>78</v>
      </c>
    </row>
    <row r="77" spans="1:19" ht="14.1" customHeight="1" x14ac:dyDescent="0.2">
      <c r="A77" s="2">
        <v>6</v>
      </c>
      <c r="B77" s="35"/>
      <c r="H77" s="31" t="s">
        <v>94</v>
      </c>
      <c r="I77" s="36"/>
      <c r="J77" s="37">
        <v>41275</v>
      </c>
      <c r="K77" s="38">
        <f>'TEC SS Allocable 2025B'!L130/1000</f>
        <v>7.3269999995999999</v>
      </c>
      <c r="L77" s="50">
        <v>146</v>
      </c>
      <c r="M77" s="36"/>
      <c r="N77" s="38">
        <f t="shared" si="2"/>
        <v>7.3269999995999999</v>
      </c>
      <c r="P77" s="36"/>
      <c r="Q77" s="46" t="s">
        <v>78</v>
      </c>
      <c r="R77" s="36"/>
    </row>
    <row r="78" spans="1:19" ht="14.1" customHeight="1" x14ac:dyDescent="0.2">
      <c r="A78" s="2">
        <v>7</v>
      </c>
      <c r="B78" s="35"/>
      <c r="C78" s="29"/>
      <c r="E78" s="6"/>
      <c r="F78" s="36"/>
      <c r="G78" s="36"/>
      <c r="H78" s="31" t="s">
        <v>104</v>
      </c>
      <c r="I78" s="36"/>
      <c r="J78" s="37" t="s">
        <v>72</v>
      </c>
      <c r="K78" s="38">
        <f>'TEC SS Allocable 2025B'!L129/1000</f>
        <v>14.0320053888</v>
      </c>
      <c r="L78" s="39">
        <v>146</v>
      </c>
      <c r="M78" s="36"/>
      <c r="N78" s="38">
        <f t="shared" si="2"/>
        <v>14.0320053888</v>
      </c>
      <c r="P78" s="36"/>
      <c r="Q78" s="46" t="s">
        <v>96</v>
      </c>
      <c r="R78" s="36"/>
      <c r="S78" s="52"/>
    </row>
    <row r="79" spans="1:19" ht="14.1" customHeight="1" x14ac:dyDescent="0.2">
      <c r="A79" s="2">
        <v>8</v>
      </c>
      <c r="B79" s="35"/>
      <c r="C79" s="49"/>
      <c r="E79" s="7"/>
      <c r="F79" s="36"/>
      <c r="G79" s="36"/>
      <c r="K79" s="2"/>
      <c r="S79" s="52"/>
    </row>
    <row r="80" spans="1:19" ht="14.1" customHeight="1" x14ac:dyDescent="0.2">
      <c r="A80" s="2">
        <v>9</v>
      </c>
      <c r="B80" s="35"/>
      <c r="C80" s="29" t="s">
        <v>105</v>
      </c>
      <c r="E80" s="7" t="s">
        <v>75</v>
      </c>
      <c r="F80" s="36"/>
      <c r="G80" s="36"/>
      <c r="H80" s="31" t="s">
        <v>63</v>
      </c>
      <c r="J80" s="37">
        <v>43831</v>
      </c>
      <c r="K80" s="45">
        <f>'Sent Received Labor 2025B'!O12/1000</f>
        <v>438.07560520730004</v>
      </c>
      <c r="L80" s="39">
        <v>146</v>
      </c>
      <c r="M80" s="36"/>
      <c r="N80" s="38">
        <f>K80</f>
        <v>438.07560520730004</v>
      </c>
      <c r="P80" s="36"/>
      <c r="Q80" s="46" t="s">
        <v>64</v>
      </c>
      <c r="S80" s="36"/>
    </row>
    <row r="81" spans="1:19" ht="14.1" customHeight="1" x14ac:dyDescent="0.2">
      <c r="A81" s="2">
        <v>10</v>
      </c>
      <c r="B81" s="35"/>
      <c r="H81" s="31" t="s">
        <v>84</v>
      </c>
      <c r="I81" s="36"/>
      <c r="J81" s="37">
        <v>41275</v>
      </c>
      <c r="K81" s="45">
        <f>'Usage Fees 2025B'!P9/1000</f>
        <v>1659.549922831128</v>
      </c>
      <c r="L81" s="39">
        <v>146</v>
      </c>
      <c r="M81" s="36"/>
      <c r="N81" s="38">
        <f>K81</f>
        <v>1659.549922831128</v>
      </c>
      <c r="P81" s="36"/>
      <c r="Q81" s="46" t="s">
        <v>64</v>
      </c>
      <c r="R81" s="36"/>
    </row>
    <row r="82" spans="1:19" ht="14.1" customHeight="1" x14ac:dyDescent="0.2">
      <c r="A82" s="2">
        <v>11</v>
      </c>
      <c r="B82" s="35"/>
      <c r="C82" s="29"/>
      <c r="E82" s="7"/>
      <c r="F82" s="36"/>
      <c r="G82" s="36"/>
      <c r="H82" s="31" t="s">
        <v>80</v>
      </c>
      <c r="J82" s="37">
        <v>43831</v>
      </c>
      <c r="K82" s="45">
        <f>'TEC SS Allocable 2025B'!I117/1000</f>
        <v>1737.8983609822501</v>
      </c>
      <c r="L82" s="14">
        <v>146</v>
      </c>
      <c r="M82" s="36"/>
      <c r="N82" s="38">
        <f t="shared" ref="N82:N90" si="3">K82</f>
        <v>1737.8983609822501</v>
      </c>
      <c r="P82" s="36"/>
      <c r="Q82" s="46" t="s">
        <v>81</v>
      </c>
      <c r="R82" s="36"/>
      <c r="S82" s="36"/>
    </row>
    <row r="83" spans="1:19" ht="14.1" customHeight="1" x14ac:dyDescent="0.2">
      <c r="A83" s="2">
        <v>12</v>
      </c>
      <c r="B83" s="35"/>
      <c r="H83" s="31" t="s">
        <v>86</v>
      </c>
      <c r="I83" s="36"/>
      <c r="J83" s="32" t="s">
        <v>72</v>
      </c>
      <c r="K83" s="45">
        <f>'TEC SS Allocable 2025B'!I118/1000</f>
        <v>4947.0780877097895</v>
      </c>
      <c r="L83" s="14">
        <v>146</v>
      </c>
      <c r="N83" s="38">
        <f t="shared" si="3"/>
        <v>4947.0780877097895</v>
      </c>
      <c r="Q83" s="46" t="s">
        <v>78</v>
      </c>
      <c r="S83" s="36"/>
    </row>
    <row r="84" spans="1:19" ht="14.1" customHeight="1" x14ac:dyDescent="0.2">
      <c r="A84" s="2">
        <v>13</v>
      </c>
      <c r="B84" s="35"/>
      <c r="C84" s="49"/>
      <c r="E84" s="7"/>
      <c r="F84" s="36"/>
      <c r="G84" s="36"/>
      <c r="H84" s="31" t="s">
        <v>87</v>
      </c>
      <c r="I84" s="36"/>
      <c r="J84" s="53" t="s">
        <v>72</v>
      </c>
      <c r="K84" s="45">
        <f>'TEC SS Allocable 2025B'!I119/1000</f>
        <v>384.31779719199454</v>
      </c>
      <c r="L84" s="14">
        <v>146</v>
      </c>
      <c r="N84" s="38">
        <f t="shared" si="3"/>
        <v>384.31779719199454</v>
      </c>
      <c r="Q84" s="14" t="s">
        <v>78</v>
      </c>
      <c r="S84" s="36"/>
    </row>
    <row r="85" spans="1:19" ht="14.1" customHeight="1" x14ac:dyDescent="0.2">
      <c r="A85" s="2">
        <v>14</v>
      </c>
      <c r="B85" s="35"/>
      <c r="C85" s="29"/>
      <c r="F85" s="36"/>
      <c r="G85" s="36"/>
      <c r="H85" s="31" t="s">
        <v>88</v>
      </c>
      <c r="I85" s="36"/>
      <c r="J85" s="32" t="s">
        <v>72</v>
      </c>
      <c r="K85" s="45">
        <f>'TEC SS Allocable 2025B'!I122/1000</f>
        <v>31.551259069693643</v>
      </c>
      <c r="L85" s="14">
        <v>146</v>
      </c>
      <c r="N85" s="38">
        <f t="shared" si="3"/>
        <v>31.551259069693643</v>
      </c>
      <c r="Q85" s="46" t="s">
        <v>78</v>
      </c>
      <c r="S85" s="36"/>
    </row>
    <row r="86" spans="1:19" ht="14.1" customHeight="1" x14ac:dyDescent="0.2">
      <c r="A86" s="2">
        <v>15</v>
      </c>
      <c r="B86" s="35"/>
      <c r="H86" s="31" t="s">
        <v>67</v>
      </c>
      <c r="I86" s="36"/>
      <c r="J86" s="32" t="s">
        <v>72</v>
      </c>
      <c r="K86" s="45">
        <f>'TEC SS Allocable 2025B'!I124/1000</f>
        <v>183.29878084654905</v>
      </c>
      <c r="L86" s="14">
        <v>146</v>
      </c>
      <c r="N86" s="38">
        <f t="shared" si="3"/>
        <v>183.29878084654905</v>
      </c>
      <c r="Q86" s="46" t="s">
        <v>68</v>
      </c>
    </row>
    <row r="87" spans="1:19" ht="14.1" customHeight="1" x14ac:dyDescent="0.2">
      <c r="A87" s="2">
        <v>16</v>
      </c>
      <c r="B87" s="35"/>
      <c r="H87" s="31" t="s">
        <v>71</v>
      </c>
      <c r="J87" s="14" t="s">
        <v>72</v>
      </c>
      <c r="K87" s="45">
        <f>'TEC SS Allocable 2025B'!I125/1000</f>
        <v>11.479994544985558</v>
      </c>
      <c r="L87" s="14">
        <v>146</v>
      </c>
      <c r="N87" s="38">
        <f t="shared" si="3"/>
        <v>11.479994544985558</v>
      </c>
      <c r="Q87" s="14" t="s">
        <v>73</v>
      </c>
    </row>
    <row r="88" spans="1:19" ht="14.1" customHeight="1" x14ac:dyDescent="0.2">
      <c r="A88" s="2">
        <v>17</v>
      </c>
      <c r="B88" s="35"/>
      <c r="H88" s="31" t="s">
        <v>90</v>
      </c>
      <c r="I88" s="36"/>
      <c r="J88" s="32" t="s">
        <v>72</v>
      </c>
      <c r="K88" s="45">
        <f>'TEC SS Allocable 2025B'!I121/1000</f>
        <v>51.29253796075443</v>
      </c>
      <c r="L88" s="14">
        <v>146</v>
      </c>
      <c r="N88" s="38">
        <f t="shared" si="3"/>
        <v>51.29253796075443</v>
      </c>
      <c r="Q88" s="14" t="s">
        <v>91</v>
      </c>
    </row>
    <row r="89" spans="1:19" ht="14.1" customHeight="1" x14ac:dyDescent="0.2">
      <c r="A89" s="2">
        <v>18</v>
      </c>
      <c r="B89" s="35"/>
      <c r="H89" s="31" t="s">
        <v>93</v>
      </c>
      <c r="I89" s="36"/>
      <c r="J89" s="14" t="s">
        <v>72</v>
      </c>
      <c r="K89" s="45">
        <f>'TEC SS Allocable 2025B'!I127/1000</f>
        <v>216.63156353510254</v>
      </c>
      <c r="L89" s="14">
        <v>146</v>
      </c>
      <c r="N89" s="38">
        <f t="shared" si="3"/>
        <v>216.63156353510254</v>
      </c>
      <c r="Q89" s="14" t="s">
        <v>78</v>
      </c>
    </row>
    <row r="90" spans="1:19" ht="14.1" customHeight="1" x14ac:dyDescent="0.2">
      <c r="A90" s="2">
        <v>19</v>
      </c>
      <c r="B90" s="35"/>
      <c r="C90" s="49"/>
      <c r="D90" s="7"/>
      <c r="E90" s="7"/>
      <c r="F90" s="36"/>
      <c r="G90" s="36"/>
      <c r="H90" s="31" t="s">
        <v>94</v>
      </c>
      <c r="I90" s="36"/>
      <c r="J90" s="37">
        <v>41275</v>
      </c>
      <c r="K90" s="45">
        <f>'TEC SS Allocable 2025B'!I130/1000</f>
        <v>93.94700000040001</v>
      </c>
      <c r="L90" s="14">
        <v>146</v>
      </c>
      <c r="N90" s="38">
        <f t="shared" si="3"/>
        <v>93.94700000040001</v>
      </c>
      <c r="Q90" s="14" t="s">
        <v>78</v>
      </c>
      <c r="S90" s="36"/>
    </row>
    <row r="91" spans="1:19" ht="14.1" customHeight="1" x14ac:dyDescent="0.2">
      <c r="A91" s="2">
        <v>20</v>
      </c>
      <c r="B91" s="35"/>
      <c r="C91" s="29"/>
      <c r="E91" s="7"/>
      <c r="F91" s="36"/>
      <c r="G91" s="36"/>
      <c r="K91" s="2"/>
      <c r="S91" s="36"/>
    </row>
    <row r="92" spans="1:19" ht="14.1" customHeight="1" x14ac:dyDescent="0.2">
      <c r="A92" s="2">
        <v>21</v>
      </c>
      <c r="B92" s="35"/>
      <c r="C92" s="29" t="s">
        <v>106</v>
      </c>
      <c r="E92" s="7" t="s">
        <v>107</v>
      </c>
      <c r="F92" s="36"/>
      <c r="G92" s="36"/>
      <c r="H92" s="31" t="s">
        <v>63</v>
      </c>
      <c r="I92" s="36"/>
      <c r="J92" s="32">
        <v>43831</v>
      </c>
      <c r="K92" s="45">
        <f>'Sent Received Labor 2025B'!O14/1000</f>
        <v>421.45854323539999</v>
      </c>
      <c r="L92" s="39">
        <v>146</v>
      </c>
      <c r="M92" s="36"/>
      <c r="N92" s="38">
        <f>K92</f>
        <v>421.45854323539999</v>
      </c>
      <c r="P92" s="36"/>
      <c r="Q92" s="46" t="s">
        <v>64</v>
      </c>
      <c r="S92" s="36"/>
    </row>
    <row r="93" spans="1:19" ht="14.1" customHeight="1" x14ac:dyDescent="0.2">
      <c r="A93" s="2">
        <v>22</v>
      </c>
      <c r="B93" s="54"/>
      <c r="C93" s="29"/>
      <c r="E93" s="7"/>
      <c r="F93" s="36"/>
      <c r="G93" s="36"/>
      <c r="H93" s="31"/>
      <c r="I93" s="36"/>
      <c r="J93" s="32"/>
      <c r="K93" s="45"/>
      <c r="L93" s="14"/>
      <c r="M93" s="36"/>
      <c r="N93" s="38"/>
      <c r="P93" s="36"/>
      <c r="Q93" s="46"/>
      <c r="S93" s="36"/>
    </row>
    <row r="94" spans="1:19" ht="14.1" customHeight="1" x14ac:dyDescent="0.2">
      <c r="A94" s="2">
        <v>23</v>
      </c>
      <c r="B94" s="35"/>
      <c r="C94" s="29"/>
      <c r="E94" s="7"/>
      <c r="F94" s="36"/>
      <c r="G94" s="36"/>
      <c r="H94" s="31" t="s">
        <v>63</v>
      </c>
      <c r="I94" s="36"/>
      <c r="J94" s="32">
        <v>44197</v>
      </c>
      <c r="K94" s="45">
        <f>'Recieved Allocations 2025B'!E44/1000+'Recieved Allocations 2025B'!E45/1000+'Recieved Allocations 2025B'!E46/1000</f>
        <v>2783.9626716417906</v>
      </c>
      <c r="L94" s="14" t="s">
        <v>108</v>
      </c>
      <c r="M94" s="36"/>
      <c r="N94" s="38">
        <f>K94</f>
        <v>2783.9626716417906</v>
      </c>
      <c r="P94" s="36"/>
      <c r="Q94" s="46" t="s">
        <v>64</v>
      </c>
      <c r="S94" s="36"/>
    </row>
    <row r="95" spans="1:19" ht="14.1" customHeight="1" x14ac:dyDescent="0.2">
      <c r="A95" s="2">
        <v>24</v>
      </c>
      <c r="B95" s="35"/>
      <c r="C95" s="29"/>
      <c r="E95" s="7"/>
      <c r="F95" s="36"/>
      <c r="G95" s="36"/>
      <c r="H95" s="31" t="s">
        <v>109</v>
      </c>
      <c r="I95" s="36"/>
      <c r="J95" s="32" t="s">
        <v>72</v>
      </c>
      <c r="K95" s="45">
        <f>'Recieved Allocations 2025B'!E38/1000</f>
        <v>11075.02674707617</v>
      </c>
      <c r="L95" s="14" t="s">
        <v>110</v>
      </c>
      <c r="M95" s="36"/>
      <c r="N95" s="38">
        <f>K95</f>
        <v>11075.02674707617</v>
      </c>
      <c r="P95" s="36"/>
      <c r="Q95" s="46" t="s">
        <v>111</v>
      </c>
      <c r="S95" s="36"/>
    </row>
    <row r="96" spans="1:19" ht="14.1" customHeight="1" x14ac:dyDescent="0.2">
      <c r="A96" s="2">
        <v>25</v>
      </c>
      <c r="B96" s="55"/>
      <c r="K96" s="2"/>
      <c r="S96" s="36"/>
    </row>
    <row r="97" spans="1:22" ht="14.1" customHeight="1" x14ac:dyDescent="0.2">
      <c r="A97" s="2">
        <v>26</v>
      </c>
      <c r="B97" s="35"/>
      <c r="C97" s="29" t="s">
        <v>112</v>
      </c>
      <c r="E97" s="7" t="s">
        <v>75</v>
      </c>
      <c r="F97" s="36"/>
      <c r="G97" s="36"/>
      <c r="H97" s="31" t="s">
        <v>63</v>
      </c>
      <c r="J97" s="32">
        <v>43831</v>
      </c>
      <c r="K97" s="56">
        <f>'Sent Received Labor 2025B'!O20/1000</f>
        <v>42.714397546000008</v>
      </c>
      <c r="L97" s="14">
        <v>146</v>
      </c>
      <c r="N97" s="38">
        <f t="shared" ref="N97:N98" si="4">K97</f>
        <v>42.714397546000008</v>
      </c>
      <c r="Q97" s="46" t="s">
        <v>64</v>
      </c>
      <c r="S97" s="36"/>
    </row>
    <row r="98" spans="1:22" ht="14.1" customHeight="1" x14ac:dyDescent="0.2">
      <c r="A98" s="2">
        <v>27</v>
      </c>
      <c r="B98" s="35"/>
      <c r="C98" s="29"/>
      <c r="E98" s="7"/>
      <c r="F98" s="36"/>
      <c r="G98" s="36"/>
      <c r="H98" s="31" t="s">
        <v>113</v>
      </c>
      <c r="I98" s="36"/>
      <c r="J98" s="41" t="s">
        <v>114</v>
      </c>
      <c r="K98" s="45">
        <f>53052587.16/1000</f>
        <v>53052.587159999995</v>
      </c>
      <c r="L98" s="39">
        <v>146</v>
      </c>
      <c r="M98" s="36"/>
      <c r="N98" s="38">
        <f t="shared" si="4"/>
        <v>53052.587159999995</v>
      </c>
      <c r="P98" s="36"/>
      <c r="Q98" s="46" t="s">
        <v>64</v>
      </c>
      <c r="S98" s="36"/>
    </row>
    <row r="99" spans="1:22" ht="14.1" customHeight="1" x14ac:dyDescent="0.2">
      <c r="A99" s="2">
        <v>28</v>
      </c>
      <c r="B99" s="35"/>
      <c r="F99" s="36"/>
      <c r="G99" s="36"/>
      <c r="H99" s="31" t="s">
        <v>115</v>
      </c>
      <c r="I99" s="36"/>
      <c r="J99" s="32">
        <v>42767</v>
      </c>
      <c r="K99" s="45">
        <f>250200/1000</f>
        <v>250.2</v>
      </c>
      <c r="L99" s="14">
        <v>146</v>
      </c>
      <c r="M99" s="36"/>
      <c r="N99" s="38">
        <f>K99</f>
        <v>250.2</v>
      </c>
      <c r="P99" s="36"/>
      <c r="Q99" s="46" t="s">
        <v>64</v>
      </c>
      <c r="R99" s="36"/>
      <c r="S99" s="36"/>
    </row>
    <row r="100" spans="1:22" ht="14.1" customHeight="1" x14ac:dyDescent="0.2">
      <c r="A100" s="2">
        <v>29</v>
      </c>
      <c r="B100" s="57"/>
      <c r="C100" s="29"/>
      <c r="E100" s="7"/>
      <c r="F100" s="36"/>
      <c r="G100" s="36"/>
      <c r="H100" s="31"/>
      <c r="I100" s="36"/>
      <c r="J100" s="32"/>
      <c r="K100" s="45"/>
      <c r="L100" s="14"/>
      <c r="M100" s="36"/>
      <c r="N100" s="38"/>
      <c r="P100" s="36"/>
      <c r="Q100" s="46"/>
      <c r="R100" s="36"/>
      <c r="S100" s="36"/>
    </row>
    <row r="101" spans="1:22" ht="14.1" customHeight="1" x14ac:dyDescent="0.2">
      <c r="A101" s="2">
        <v>30</v>
      </c>
      <c r="C101" s="29"/>
      <c r="E101" s="7"/>
      <c r="F101" s="36"/>
      <c r="G101" s="36"/>
      <c r="H101" s="31" t="s">
        <v>97</v>
      </c>
      <c r="I101" s="36"/>
      <c r="J101" s="32">
        <v>42767</v>
      </c>
      <c r="K101" s="45">
        <f>40463100/1000</f>
        <v>40463.1</v>
      </c>
      <c r="L101" s="14">
        <v>234</v>
      </c>
      <c r="M101" s="36"/>
      <c r="N101" s="38">
        <f>K101</f>
        <v>40463.1</v>
      </c>
      <c r="P101" s="36"/>
      <c r="Q101" s="46" t="s">
        <v>64</v>
      </c>
      <c r="R101" s="36"/>
      <c r="S101" s="36"/>
    </row>
    <row r="102" spans="1:22" ht="14.1" customHeight="1" x14ac:dyDescent="0.2">
      <c r="A102" s="2">
        <v>31</v>
      </c>
      <c r="C102" s="29"/>
      <c r="E102" s="7"/>
      <c r="F102" s="36"/>
      <c r="G102" s="36"/>
      <c r="H102" s="31"/>
      <c r="I102" s="36"/>
      <c r="J102" s="32"/>
      <c r="K102" s="45"/>
      <c r="L102" s="14"/>
      <c r="M102" s="36"/>
      <c r="N102" s="38"/>
      <c r="P102" s="36"/>
      <c r="Q102" s="46"/>
      <c r="R102" s="36"/>
      <c r="S102" s="36"/>
    </row>
    <row r="103" spans="1:22" ht="14.1" customHeight="1" x14ac:dyDescent="0.3">
      <c r="A103" s="2">
        <v>32</v>
      </c>
      <c r="C103" s="29" t="s">
        <v>116</v>
      </c>
      <c r="E103" s="7" t="s">
        <v>75</v>
      </c>
      <c r="F103" s="36"/>
      <c r="G103" s="36"/>
      <c r="H103" s="31" t="s">
        <v>63</v>
      </c>
      <c r="I103" s="36"/>
      <c r="J103" s="32">
        <v>42736</v>
      </c>
      <c r="K103" s="64">
        <f>'Sent Received Labor 2025B'!O13/1000</f>
        <v>72.730192657600014</v>
      </c>
      <c r="L103" s="14">
        <v>146</v>
      </c>
      <c r="M103" s="36"/>
      <c r="N103" s="38">
        <f>K103</f>
        <v>72.730192657600014</v>
      </c>
      <c r="P103" s="36"/>
      <c r="Q103" s="46" t="s">
        <v>64</v>
      </c>
      <c r="R103" s="36"/>
      <c r="S103" s="36"/>
    </row>
    <row r="104" spans="1:22" ht="14.1" customHeight="1" x14ac:dyDescent="0.3">
      <c r="A104" s="2">
        <v>33</v>
      </c>
      <c r="K104"/>
    </row>
    <row r="105" spans="1:22" ht="14.1" customHeight="1" x14ac:dyDescent="0.2">
      <c r="A105" s="2">
        <v>34</v>
      </c>
      <c r="C105" s="30" t="s">
        <v>117</v>
      </c>
      <c r="E105" s="7" t="s">
        <v>75</v>
      </c>
      <c r="F105" s="36"/>
      <c r="G105" s="36"/>
      <c r="H105" s="31" t="s">
        <v>63</v>
      </c>
      <c r="I105" s="36"/>
      <c r="J105" s="65">
        <v>43831</v>
      </c>
      <c r="K105" s="38">
        <f>'Sent Received Labor 2025B'!O19/1000+'Sent Received Labor 2025B'!O21/1000</f>
        <v>227.88423985700001</v>
      </c>
      <c r="L105" s="14">
        <v>146</v>
      </c>
      <c r="M105" s="36"/>
      <c r="N105" s="38">
        <f>K105</f>
        <v>227.88423985700001</v>
      </c>
      <c r="P105" s="36"/>
      <c r="Q105" s="46" t="s">
        <v>64</v>
      </c>
    </row>
    <row r="106" spans="1:22" ht="14.1" customHeight="1" x14ac:dyDescent="0.2">
      <c r="A106" s="2">
        <v>35</v>
      </c>
      <c r="C106" s="30"/>
      <c r="E106" s="7"/>
      <c r="F106" s="36"/>
      <c r="G106" s="36"/>
      <c r="H106" s="31"/>
      <c r="I106" s="36"/>
      <c r="J106" s="65"/>
      <c r="K106" s="38"/>
      <c r="L106" s="14"/>
      <c r="M106" s="36"/>
      <c r="P106" s="36"/>
      <c r="Q106" s="46"/>
    </row>
    <row r="107" spans="1:22" ht="14.1" customHeight="1" x14ac:dyDescent="0.2">
      <c r="A107" s="2">
        <v>36</v>
      </c>
      <c r="C107" s="30" t="s">
        <v>118</v>
      </c>
      <c r="E107" s="7" t="s">
        <v>75</v>
      </c>
      <c r="F107" s="36"/>
      <c r="G107" s="36"/>
      <c r="H107" s="31" t="s">
        <v>63</v>
      </c>
      <c r="I107" s="36"/>
      <c r="J107" s="32">
        <v>43831</v>
      </c>
      <c r="K107" s="66">
        <f>'Sent Received Labor 2025B'!O15/1000</f>
        <v>78.560621037600015</v>
      </c>
      <c r="L107" s="14">
        <v>146</v>
      </c>
      <c r="M107" s="36"/>
      <c r="N107" s="38">
        <f t="shared" ref="N107" si="5">K107</f>
        <v>78.560621037600015</v>
      </c>
      <c r="P107" s="36"/>
      <c r="Q107" s="46" t="s">
        <v>64</v>
      </c>
    </row>
    <row r="108" spans="1:22" ht="14.1" customHeight="1" x14ac:dyDescent="0.2">
      <c r="A108" s="2">
        <v>37</v>
      </c>
      <c r="C108" s="30"/>
      <c r="E108" s="7"/>
      <c r="F108" s="36"/>
      <c r="G108" s="36"/>
      <c r="H108" s="31"/>
      <c r="I108" s="36"/>
      <c r="J108" s="65"/>
      <c r="K108" s="38"/>
      <c r="L108" s="14"/>
      <c r="M108" s="36"/>
      <c r="P108" s="36"/>
      <c r="Q108" s="46"/>
    </row>
    <row r="109" spans="1:22" ht="14.1" customHeight="1" x14ac:dyDescent="0.2">
      <c r="A109" s="2">
        <v>38</v>
      </c>
      <c r="C109" s="30" t="s">
        <v>119</v>
      </c>
      <c r="E109" s="7" t="s">
        <v>75</v>
      </c>
      <c r="F109" s="36"/>
      <c r="G109" s="36"/>
      <c r="H109" s="31" t="s">
        <v>63</v>
      </c>
      <c r="I109" s="36"/>
      <c r="J109" s="32">
        <v>43831</v>
      </c>
      <c r="K109" s="38">
        <f>'Sent Received Labor 2025B'!O16/1000</f>
        <v>25.779173849400003</v>
      </c>
      <c r="L109" s="14">
        <v>146</v>
      </c>
      <c r="M109" s="36"/>
      <c r="N109" s="38">
        <f t="shared" ref="N109" si="6">K109</f>
        <v>25.779173849400003</v>
      </c>
      <c r="P109" s="36"/>
      <c r="Q109" s="46" t="s">
        <v>64</v>
      </c>
    </row>
    <row r="110" spans="1:22" ht="14.1" customHeight="1" x14ac:dyDescent="0.2">
      <c r="A110" s="2">
        <v>39</v>
      </c>
      <c r="C110" s="30"/>
      <c r="E110" s="7"/>
      <c r="F110" s="36"/>
      <c r="G110" s="36"/>
      <c r="H110" s="31"/>
      <c r="I110" s="36"/>
      <c r="J110" s="65"/>
      <c r="K110" s="38"/>
      <c r="L110" s="14"/>
      <c r="M110" s="36"/>
      <c r="P110" s="36"/>
      <c r="Q110" s="46"/>
    </row>
    <row r="111" spans="1:22" ht="14.1" customHeight="1" x14ac:dyDescent="0.3">
      <c r="A111" s="2">
        <v>40</v>
      </c>
      <c r="C111" s="30" t="s">
        <v>120</v>
      </c>
      <c r="E111" s="7" t="s">
        <v>75</v>
      </c>
      <c r="F111" s="36"/>
      <c r="G111" s="36"/>
      <c r="H111" s="31" t="s">
        <v>63</v>
      </c>
      <c r="I111" s="36"/>
      <c r="J111" s="32">
        <v>43831</v>
      </c>
      <c r="K111" s="38">
        <f>'Sent Received Labor 2025B'!O17/1000</f>
        <v>8.2801477572</v>
      </c>
      <c r="L111" s="14">
        <v>146</v>
      </c>
      <c r="M111" s="36"/>
      <c r="N111" s="38">
        <f t="shared" ref="N111" si="7">K111</f>
        <v>8.2801477572</v>
      </c>
      <c r="P111" s="36"/>
      <c r="Q111" s="46" t="s">
        <v>64</v>
      </c>
      <c r="T111"/>
      <c r="U111"/>
      <c r="V111"/>
    </row>
    <row r="112" spans="1:22" ht="14.1" customHeight="1" x14ac:dyDescent="0.3">
      <c r="A112" s="2">
        <v>41</v>
      </c>
      <c r="C112" s="30"/>
      <c r="E112" s="7"/>
      <c r="F112" s="36"/>
      <c r="G112" s="36"/>
      <c r="H112" s="31"/>
      <c r="I112" s="36"/>
      <c r="J112" s="65"/>
      <c r="K112" s="38"/>
      <c r="L112" s="14"/>
      <c r="M112" s="36"/>
      <c r="P112" s="36"/>
      <c r="Q112" s="46"/>
      <c r="T112"/>
      <c r="U112"/>
      <c r="V112"/>
    </row>
    <row r="113" spans="1:22" ht="14.1" customHeight="1" x14ac:dyDescent="0.3">
      <c r="A113" s="2">
        <v>42</v>
      </c>
      <c r="C113" s="30" t="s">
        <v>121</v>
      </c>
      <c r="E113" s="7" t="s">
        <v>75</v>
      </c>
      <c r="F113" s="36"/>
      <c r="G113" s="36"/>
      <c r="H113" s="31" t="s">
        <v>63</v>
      </c>
      <c r="I113" s="36"/>
      <c r="J113" s="32">
        <v>43831</v>
      </c>
      <c r="K113" s="38">
        <f>'Sent Received Labor 2025B'!O18/1000</f>
        <v>9.6141426124999985</v>
      </c>
      <c r="L113" s="14">
        <v>146</v>
      </c>
      <c r="M113" s="36"/>
      <c r="N113" s="38">
        <f t="shared" ref="N113" si="8">K113</f>
        <v>9.6141426124999985</v>
      </c>
      <c r="P113" s="36"/>
      <c r="Q113" s="46" t="s">
        <v>64</v>
      </c>
      <c r="T113"/>
      <c r="U113"/>
      <c r="V113"/>
    </row>
    <row r="114" spans="1:22" ht="14.1" customHeight="1" x14ac:dyDescent="0.3">
      <c r="A114" s="2">
        <v>43</v>
      </c>
      <c r="C114" s="30"/>
      <c r="E114" s="7"/>
      <c r="F114" s="36"/>
      <c r="G114" s="36"/>
      <c r="H114" s="31"/>
      <c r="I114" s="36"/>
      <c r="J114" s="32"/>
      <c r="K114" s="76"/>
      <c r="L114" s="38"/>
      <c r="M114" s="14"/>
      <c r="N114" s="36"/>
      <c r="O114" s="38"/>
      <c r="P114" s="36"/>
      <c r="Q114" s="46"/>
      <c r="T114"/>
      <c r="U114"/>
      <c r="V114"/>
    </row>
    <row r="115" spans="1:22" ht="14.1" customHeight="1" thickBot="1" x14ac:dyDescent="0.35">
      <c r="B115" s="1"/>
      <c r="C115" s="1" t="s">
        <v>100</v>
      </c>
      <c r="D115" s="1"/>
      <c r="E115" s="8"/>
      <c r="F115" s="59"/>
      <c r="G115" s="59"/>
      <c r="H115" s="60"/>
      <c r="I115" s="59"/>
      <c r="J115" s="61"/>
      <c r="K115" s="79"/>
      <c r="L115" s="62"/>
      <c r="M115" s="9"/>
      <c r="N115" s="59"/>
      <c r="O115" s="62"/>
      <c r="P115" s="59"/>
      <c r="Q115" s="63"/>
      <c r="R115" s="59"/>
      <c r="S115" s="36"/>
      <c r="T115"/>
      <c r="U115"/>
      <c r="V115"/>
    </row>
    <row r="116" spans="1:22" ht="14.1" customHeight="1" x14ac:dyDescent="0.3">
      <c r="I116" s="14"/>
      <c r="Q116" s="2" t="s">
        <v>101</v>
      </c>
      <c r="T116"/>
      <c r="U116"/>
      <c r="V116"/>
    </row>
    <row r="117" spans="1:22" ht="14.1" customHeight="1" x14ac:dyDescent="0.3">
      <c r="T117"/>
      <c r="U117"/>
      <c r="V117"/>
    </row>
    <row r="118" spans="1:22" ht="14.1" customHeight="1" x14ac:dyDescent="0.3">
      <c r="A118" s="2" t="s">
        <v>102</v>
      </c>
      <c r="T118"/>
      <c r="U118"/>
      <c r="V118"/>
    </row>
    <row r="119" spans="1:22" ht="14.1" customHeight="1" x14ac:dyDescent="0.3">
      <c r="T119"/>
      <c r="U119"/>
      <c r="V119"/>
    </row>
    <row r="120" spans="1:22" ht="14.1" customHeight="1" x14ac:dyDescent="0.3">
      <c r="T120"/>
      <c r="U120"/>
      <c r="V120"/>
    </row>
    <row r="121" spans="1:22" ht="14.1" customHeight="1" x14ac:dyDescent="0.3">
      <c r="T121"/>
      <c r="U121"/>
      <c r="V121"/>
    </row>
  </sheetData>
  <mergeCells count="2">
    <mergeCell ref="L10:M10"/>
    <mergeCell ref="K69:L69"/>
  </mergeCells>
  <conditionalFormatting sqref="O57">
    <cfRule type="cellIs" dxfId="3" priority="1" stopIfTrue="1" operator="equal">
      <formula>"Yes"</formula>
    </cfRule>
  </conditionalFormatting>
  <conditionalFormatting sqref="P116">
    <cfRule type="cellIs" dxfId="2" priority="2" stopIfTrue="1" operator="equal">
      <formula>"Yes"</formula>
    </cfRule>
  </conditionalFormatting>
  <pageMargins left="1" right="0" top="1" bottom="0" header="0" footer="0"/>
  <pageSetup scale="62" fitToHeight="2" orientation="landscape" r:id="rId1"/>
  <headerFooter alignWithMargins="0"/>
  <rowBreaks count="1" manualBreakCount="1">
    <brk id="59" max="16383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DF5A3-1961-45ED-9D3E-97DEFCA3637C}">
  <dimension ref="A1:Y121"/>
  <sheetViews>
    <sheetView view="pageBreakPreview" topLeftCell="A19" zoomScale="98" zoomScaleNormal="100" zoomScaleSheetLayoutView="100" workbookViewId="0">
      <selection activeCell="J44" sqref="J44"/>
    </sheetView>
  </sheetViews>
  <sheetFormatPr defaultColWidth="9.33203125" defaultRowHeight="14.1" customHeight="1" x14ac:dyDescent="0.25"/>
  <cols>
    <col min="1" max="1" width="3.5546875" style="2" customWidth="1"/>
    <col min="2" max="2" width="6.6640625" style="2" bestFit="1" customWidth="1"/>
    <col min="3" max="3" width="9.5546875" style="2" customWidth="1"/>
    <col min="4" max="4" width="14.88671875" style="2" customWidth="1"/>
    <col min="5" max="7" width="9.5546875" style="2" customWidth="1"/>
    <col min="8" max="8" width="15.6640625" style="2" customWidth="1"/>
    <col min="9" max="9" width="12.5546875" style="2" bestFit="1" customWidth="1"/>
    <col min="10" max="10" width="17.6640625" style="2" bestFit="1" customWidth="1"/>
    <col min="11" max="11" width="12" style="69" bestFit="1" customWidth="1"/>
    <col min="12" max="19" width="9.5546875" style="2" customWidth="1"/>
    <col min="20" max="24" width="9.33203125" style="2"/>
    <col min="25" max="25" width="10.33203125" style="2" customWidth="1"/>
    <col min="26" max="16384" width="9.33203125" style="2"/>
  </cols>
  <sheetData>
    <row r="1" spans="1:25" ht="14.1" customHeight="1" thickBot="1" x14ac:dyDescent="0.3">
      <c r="A1" s="1" t="s">
        <v>0</v>
      </c>
      <c r="B1" s="1"/>
      <c r="C1" s="1"/>
      <c r="D1" s="1"/>
      <c r="E1" s="1"/>
      <c r="F1" s="1"/>
      <c r="G1" s="1"/>
      <c r="H1" s="1" t="s">
        <v>1</v>
      </c>
      <c r="I1" s="1"/>
      <c r="J1" s="1"/>
      <c r="K1" s="67"/>
      <c r="L1" s="1"/>
      <c r="M1" s="1"/>
      <c r="N1" s="1"/>
      <c r="O1" s="1"/>
      <c r="P1" s="1"/>
      <c r="Q1" s="1"/>
      <c r="R1" s="1"/>
      <c r="S1" s="1" t="s">
        <v>2</v>
      </c>
    </row>
    <row r="2" spans="1:25" ht="14.1" customHeight="1" x14ac:dyDescent="0.25">
      <c r="A2" s="2" t="s">
        <v>3</v>
      </c>
      <c r="F2" s="3" t="s">
        <v>4</v>
      </c>
      <c r="G2" s="4" t="s">
        <v>5</v>
      </c>
      <c r="K2" s="68"/>
      <c r="L2" s="5"/>
      <c r="N2" s="5"/>
      <c r="O2" s="5"/>
      <c r="P2" s="5" t="s">
        <v>6</v>
      </c>
      <c r="S2" s="6"/>
    </row>
    <row r="3" spans="1:25" ht="14.1" customHeight="1" x14ac:dyDescent="0.25">
      <c r="G3" s="4" t="s">
        <v>7</v>
      </c>
      <c r="L3" s="6"/>
      <c r="O3" s="3"/>
      <c r="P3" s="3" t="s">
        <v>8</v>
      </c>
      <c r="Q3" s="7" t="s">
        <v>9</v>
      </c>
      <c r="S3" s="3"/>
    </row>
    <row r="4" spans="1:25" ht="14.1" customHeight="1" x14ac:dyDescent="0.25">
      <c r="A4" s="2" t="s">
        <v>10</v>
      </c>
      <c r="L4" s="6"/>
      <c r="M4" s="3"/>
      <c r="P4" s="3"/>
      <c r="Q4" s="7" t="s">
        <v>11</v>
      </c>
      <c r="S4" s="3"/>
    </row>
    <row r="5" spans="1:25" ht="14.1" customHeight="1" x14ac:dyDescent="0.25">
      <c r="L5" s="6"/>
      <c r="M5" s="3"/>
      <c r="P5" s="3"/>
      <c r="Q5" s="7" t="s">
        <v>12</v>
      </c>
      <c r="S5" s="3"/>
    </row>
    <row r="6" spans="1:25" ht="14.1" customHeight="1" thickBot="1" x14ac:dyDescent="0.35">
      <c r="A6" s="8" t="s">
        <v>13</v>
      </c>
      <c r="B6" s="1"/>
      <c r="C6" s="1"/>
      <c r="D6" s="1"/>
      <c r="E6" s="1"/>
      <c r="F6" s="1"/>
      <c r="G6" s="1"/>
      <c r="H6" s="1"/>
      <c r="I6" s="9" t="s">
        <v>14</v>
      </c>
      <c r="J6" s="1"/>
      <c r="K6" s="67"/>
      <c r="L6" s="10"/>
      <c r="M6" s="11"/>
      <c r="N6" s="1"/>
      <c r="O6" s="1"/>
      <c r="P6" s="11"/>
      <c r="Q6" s="8" t="s">
        <v>15</v>
      </c>
      <c r="R6" s="1"/>
      <c r="S6" s="11"/>
      <c r="W6" s="12" t="s">
        <v>16</v>
      </c>
    </row>
    <row r="7" spans="1:25" ht="14.1" customHeight="1" x14ac:dyDescent="0.25">
      <c r="C7" s="13" t="s">
        <v>17</v>
      </c>
      <c r="E7" s="13" t="s">
        <v>18</v>
      </c>
      <c r="H7" s="13" t="s">
        <v>19</v>
      </c>
      <c r="J7" s="13" t="s">
        <v>20</v>
      </c>
      <c r="L7" s="13" t="s">
        <v>21</v>
      </c>
      <c r="M7" s="13" t="s">
        <v>22</v>
      </c>
      <c r="O7" s="13" t="s">
        <v>23</v>
      </c>
      <c r="Q7" s="13" t="s">
        <v>24</v>
      </c>
    </row>
    <row r="8" spans="1:25" ht="14.1" customHeight="1" thickBot="1" x14ac:dyDescent="0.3">
      <c r="B8" s="14"/>
      <c r="C8" s="13" t="s">
        <v>25</v>
      </c>
      <c r="D8" s="13"/>
      <c r="E8" s="13"/>
      <c r="F8" s="13"/>
      <c r="G8" s="13"/>
      <c r="H8" s="13" t="s">
        <v>26</v>
      </c>
      <c r="I8" s="13"/>
      <c r="J8" s="13"/>
      <c r="K8" s="70"/>
      <c r="L8" s="15"/>
      <c r="M8" s="15"/>
      <c r="N8" s="13"/>
      <c r="O8" s="13"/>
      <c r="P8" s="13"/>
      <c r="Q8" s="13"/>
      <c r="R8" s="13"/>
      <c r="S8" s="13"/>
    </row>
    <row r="9" spans="1:25" ht="14.1" customHeight="1" x14ac:dyDescent="0.25">
      <c r="B9" s="14"/>
      <c r="C9" s="13" t="s">
        <v>27</v>
      </c>
      <c r="D9" s="13"/>
      <c r="E9" s="13"/>
      <c r="F9" s="13"/>
      <c r="G9" s="13"/>
      <c r="H9" s="13" t="s">
        <v>28</v>
      </c>
      <c r="I9" s="13"/>
      <c r="J9" s="13"/>
      <c r="L9" s="14"/>
      <c r="M9" s="14"/>
      <c r="N9" s="13"/>
      <c r="O9" s="13" t="s">
        <v>29</v>
      </c>
      <c r="P9" s="13"/>
      <c r="Q9" s="13" t="s">
        <v>30</v>
      </c>
      <c r="R9" s="13"/>
      <c r="S9" s="13"/>
      <c r="U9" s="16"/>
      <c r="V9" s="17"/>
      <c r="W9" s="18"/>
      <c r="X9" s="18"/>
      <c r="Y9" s="19"/>
    </row>
    <row r="10" spans="1:25" ht="14.1" customHeight="1" x14ac:dyDescent="0.3">
      <c r="B10" s="14"/>
      <c r="C10" s="14" t="s">
        <v>31</v>
      </c>
      <c r="D10" s="14"/>
      <c r="E10" s="14" t="s">
        <v>32</v>
      </c>
      <c r="F10" s="14"/>
      <c r="G10" s="13"/>
      <c r="H10" s="14" t="s">
        <v>33</v>
      </c>
      <c r="I10" s="13"/>
      <c r="J10" s="14" t="s">
        <v>34</v>
      </c>
      <c r="L10" s="225" t="s">
        <v>35</v>
      </c>
      <c r="M10" s="225"/>
      <c r="N10" s="14"/>
      <c r="O10" s="14" t="s">
        <v>36</v>
      </c>
      <c r="P10" s="14"/>
      <c r="Q10" s="14" t="s">
        <v>37</v>
      </c>
      <c r="R10" s="14"/>
      <c r="S10" s="14"/>
      <c r="U10" s="16"/>
      <c r="V10" s="20" t="s">
        <v>38</v>
      </c>
      <c r="W10" s="21" t="s">
        <v>39</v>
      </c>
      <c r="Y10" s="22"/>
    </row>
    <row r="11" spans="1:25" ht="14.1" customHeight="1" x14ac:dyDescent="0.3">
      <c r="A11" s="2" t="s">
        <v>40</v>
      </c>
      <c r="B11" s="14"/>
      <c r="C11" s="14" t="s">
        <v>41</v>
      </c>
      <c r="D11" s="14"/>
      <c r="E11" s="14" t="s">
        <v>42</v>
      </c>
      <c r="F11" s="13"/>
      <c r="G11" s="14"/>
      <c r="H11" s="14" t="s">
        <v>31</v>
      </c>
      <c r="I11" s="14"/>
      <c r="J11" s="14" t="s">
        <v>43</v>
      </c>
      <c r="K11" s="70"/>
      <c r="L11" s="23" t="s">
        <v>44</v>
      </c>
      <c r="M11" s="23"/>
      <c r="N11" s="14"/>
      <c r="O11" s="14" t="s">
        <v>45</v>
      </c>
      <c r="P11" s="13"/>
      <c r="Q11" s="13" t="s">
        <v>46</v>
      </c>
      <c r="R11" s="13"/>
      <c r="S11" s="14"/>
      <c r="V11" s="20" t="s">
        <v>47</v>
      </c>
      <c r="W11" s="21" t="s">
        <v>48</v>
      </c>
      <c r="Y11" s="22"/>
    </row>
    <row r="12" spans="1:25" ht="14.1" customHeight="1" thickBot="1" x14ac:dyDescent="0.35">
      <c r="A12" s="1" t="s">
        <v>49</v>
      </c>
      <c r="B12" s="9"/>
      <c r="C12" s="9" t="s">
        <v>50</v>
      </c>
      <c r="D12" s="9"/>
      <c r="E12" s="9" t="s">
        <v>51</v>
      </c>
      <c r="F12" s="9"/>
      <c r="G12" s="24"/>
      <c r="H12" s="24" t="s">
        <v>52</v>
      </c>
      <c r="I12" s="24"/>
      <c r="J12" s="25" t="s">
        <v>53</v>
      </c>
      <c r="K12" s="71"/>
      <c r="L12" s="26" t="s">
        <v>29</v>
      </c>
      <c r="M12" s="26" t="s">
        <v>54</v>
      </c>
      <c r="N12" s="27"/>
      <c r="O12" s="27" t="s">
        <v>55</v>
      </c>
      <c r="P12" s="27"/>
      <c r="Q12" s="27" t="s">
        <v>56</v>
      </c>
      <c r="R12" s="27"/>
      <c r="S12" s="27"/>
      <c r="V12" s="20" t="s">
        <v>57</v>
      </c>
      <c r="W12" s="21" t="s">
        <v>58</v>
      </c>
      <c r="Y12" s="22"/>
    </row>
    <row r="13" spans="1:25" ht="14.1" customHeight="1" x14ac:dyDescent="0.3">
      <c r="A13" s="2">
        <v>1</v>
      </c>
      <c r="B13" s="28"/>
      <c r="C13" s="29"/>
      <c r="D13" s="29"/>
      <c r="E13" s="29"/>
      <c r="F13" s="30"/>
      <c r="G13" s="30"/>
      <c r="H13" s="30"/>
      <c r="I13" s="30"/>
      <c r="J13" s="29"/>
      <c r="K13" s="72"/>
      <c r="L13" s="29"/>
      <c r="M13" s="29"/>
      <c r="N13" s="29"/>
      <c r="O13" s="29"/>
      <c r="P13" s="29"/>
      <c r="Q13" s="29"/>
      <c r="R13" s="29"/>
      <c r="S13" s="29"/>
      <c r="V13" s="20" t="s">
        <v>59</v>
      </c>
      <c r="W13" s="21" t="s">
        <v>60</v>
      </c>
      <c r="Y13" s="22"/>
    </row>
    <row r="14" spans="1:25" ht="14.1" customHeight="1" x14ac:dyDescent="0.3">
      <c r="A14" s="2">
        <v>2</v>
      </c>
      <c r="B14" s="28"/>
      <c r="C14" s="29" t="s">
        <v>61</v>
      </c>
      <c r="E14" s="6" t="s">
        <v>62</v>
      </c>
      <c r="F14" s="30"/>
      <c r="G14" s="30"/>
      <c r="H14" s="31" t="s">
        <v>63</v>
      </c>
      <c r="I14" s="30"/>
      <c r="J14" s="32">
        <v>41275</v>
      </c>
      <c r="K14" s="73" t="s">
        <v>65</v>
      </c>
      <c r="L14" s="66">
        <f>'Sent Received Labor 2025B'!O7/1000</f>
        <v>461.37592044669998</v>
      </c>
      <c r="M14" s="34">
        <v>146</v>
      </c>
      <c r="N14" s="30"/>
      <c r="O14" s="33">
        <f>L14</f>
        <v>461.37592044669998</v>
      </c>
      <c r="P14" s="30"/>
      <c r="Q14" s="14" t="s">
        <v>64</v>
      </c>
      <c r="R14" s="30"/>
      <c r="S14" s="30"/>
      <c r="V14" s="20" t="s">
        <v>65</v>
      </c>
      <c r="W14" s="21" t="s">
        <v>66</v>
      </c>
      <c r="Y14" s="22"/>
    </row>
    <row r="15" spans="1:25" ht="14.1" customHeight="1" x14ac:dyDescent="0.3">
      <c r="A15" s="2">
        <v>3</v>
      </c>
      <c r="B15" s="35"/>
      <c r="C15" s="29"/>
      <c r="E15" s="6"/>
      <c r="F15" s="36"/>
      <c r="G15" s="36"/>
      <c r="H15" s="31" t="s">
        <v>67</v>
      </c>
      <c r="I15" s="36"/>
      <c r="J15" s="37">
        <v>43831</v>
      </c>
      <c r="K15" s="74" t="s">
        <v>38</v>
      </c>
      <c r="L15" s="38">
        <f>'TEC SS Allocable 2025B'!N124/1000</f>
        <v>7.8216548413184199</v>
      </c>
      <c r="M15" s="39">
        <v>146</v>
      </c>
      <c r="N15" s="36"/>
      <c r="O15" s="38">
        <f>L15</f>
        <v>7.8216548413184199</v>
      </c>
      <c r="P15" s="36"/>
      <c r="Q15" s="40" t="s">
        <v>68</v>
      </c>
      <c r="R15" s="36"/>
      <c r="V15" s="20" t="s">
        <v>69</v>
      </c>
      <c r="W15" s="21" t="s">
        <v>70</v>
      </c>
      <c r="Y15" s="22"/>
    </row>
    <row r="16" spans="1:25" ht="14.1" customHeight="1" x14ac:dyDescent="0.25">
      <c r="A16" s="2">
        <v>4</v>
      </c>
      <c r="B16" s="35"/>
      <c r="E16" s="6"/>
      <c r="H16" s="31" t="s">
        <v>71</v>
      </c>
      <c r="J16" s="41" t="s">
        <v>72</v>
      </c>
      <c r="K16" s="75" t="s">
        <v>38</v>
      </c>
      <c r="L16" s="38">
        <f>'TEC SS Allocable 2025B'!N125/1000</f>
        <v>0.78272690079446994</v>
      </c>
      <c r="M16" s="42">
        <v>146</v>
      </c>
      <c r="O16" s="38">
        <f>L16</f>
        <v>0.78272690079446994</v>
      </c>
      <c r="P16" s="36"/>
      <c r="Q16" s="43" t="s">
        <v>73</v>
      </c>
      <c r="R16" s="36"/>
      <c r="S16" s="36"/>
      <c r="V16" s="44"/>
      <c r="Y16" s="22"/>
    </row>
    <row r="17" spans="1:25" ht="14.1" customHeight="1" x14ac:dyDescent="0.25">
      <c r="A17" s="2">
        <v>5</v>
      </c>
      <c r="B17" s="35"/>
      <c r="H17" s="31"/>
      <c r="J17" s="14"/>
      <c r="K17" s="75"/>
      <c r="L17" s="38"/>
      <c r="M17" s="42"/>
      <c r="O17" s="45"/>
      <c r="Q17" s="14"/>
      <c r="R17" s="36"/>
      <c r="S17" s="36"/>
      <c r="V17" s="44"/>
      <c r="Y17" s="22"/>
    </row>
    <row r="18" spans="1:25" ht="14.1" customHeight="1" thickBot="1" x14ac:dyDescent="0.3">
      <c r="A18" s="2">
        <v>6</v>
      </c>
      <c r="B18" s="35"/>
      <c r="C18" s="2" t="s">
        <v>74</v>
      </c>
      <c r="E18" s="7" t="s">
        <v>75</v>
      </c>
      <c r="H18" s="31" t="s">
        <v>63</v>
      </c>
      <c r="I18" s="36"/>
      <c r="J18" s="37">
        <v>43831</v>
      </c>
      <c r="K18" s="75" t="s">
        <v>65</v>
      </c>
      <c r="L18" s="45">
        <f>'Sent Received Labor 2025B'!O8/1000</f>
        <v>10.161134217999999</v>
      </c>
      <c r="M18" s="39">
        <v>146</v>
      </c>
      <c r="N18" s="36"/>
      <c r="O18" s="38">
        <f>L18</f>
        <v>10.161134217999999</v>
      </c>
      <c r="P18" s="36"/>
      <c r="Q18" s="46" t="s">
        <v>64</v>
      </c>
      <c r="S18" s="36"/>
      <c r="V18" s="47"/>
      <c r="W18" s="1"/>
      <c r="X18" s="1"/>
      <c r="Y18" s="48"/>
    </row>
    <row r="19" spans="1:25" ht="14.1" customHeight="1" x14ac:dyDescent="0.25">
      <c r="A19" s="2">
        <v>7</v>
      </c>
      <c r="B19" s="35"/>
      <c r="K19" s="75"/>
      <c r="S19" s="36"/>
    </row>
    <row r="20" spans="1:25" ht="14.1" customHeight="1" x14ac:dyDescent="0.25">
      <c r="A20" s="2">
        <v>8</v>
      </c>
      <c r="B20" s="35"/>
      <c r="C20" s="2" t="s">
        <v>76</v>
      </c>
      <c r="E20" s="7" t="s">
        <v>75</v>
      </c>
      <c r="H20" s="31" t="s">
        <v>77</v>
      </c>
      <c r="J20" s="37">
        <v>43831</v>
      </c>
      <c r="K20" s="75" t="s">
        <v>38</v>
      </c>
      <c r="L20" s="45">
        <f>'TEC SS Allocable 2025B'!M119/1000</f>
        <v>26.599561142166689</v>
      </c>
      <c r="M20" s="39">
        <v>146</v>
      </c>
      <c r="O20" s="38">
        <f>L20</f>
        <v>26.599561142166689</v>
      </c>
      <c r="Q20" s="14" t="s">
        <v>78</v>
      </c>
      <c r="S20" s="36"/>
    </row>
    <row r="21" spans="1:25" ht="14.1" customHeight="1" x14ac:dyDescent="0.25">
      <c r="A21" s="2">
        <v>9</v>
      </c>
      <c r="B21" s="35"/>
      <c r="C21" s="29"/>
      <c r="E21" s="6"/>
      <c r="F21" s="36"/>
      <c r="G21" s="36"/>
      <c r="H21" s="31"/>
      <c r="I21" s="36"/>
      <c r="J21" s="32"/>
      <c r="K21" s="76"/>
      <c r="L21" s="38"/>
      <c r="S21" s="36"/>
    </row>
    <row r="22" spans="1:25" ht="14.1" customHeight="1" x14ac:dyDescent="0.25">
      <c r="A22" s="2">
        <v>10</v>
      </c>
      <c r="B22" s="35"/>
      <c r="C22" s="29" t="s">
        <v>79</v>
      </c>
      <c r="E22" s="7" t="s">
        <v>75</v>
      </c>
      <c r="F22" s="36"/>
      <c r="G22" s="36"/>
      <c r="H22" s="31" t="s">
        <v>63</v>
      </c>
      <c r="I22" s="36"/>
      <c r="J22" s="32">
        <v>41275</v>
      </c>
      <c r="K22" s="76" t="s">
        <v>65</v>
      </c>
      <c r="L22" s="38">
        <f>'Sent Received Labor 2025B'!O9/1000</f>
        <v>23.3723190051</v>
      </c>
      <c r="M22" s="39">
        <v>146</v>
      </c>
      <c r="N22" s="36"/>
      <c r="O22" s="38">
        <f>L22</f>
        <v>23.3723190051</v>
      </c>
      <c r="P22" s="36"/>
      <c r="Q22" s="46" t="s">
        <v>64</v>
      </c>
      <c r="R22" s="36"/>
      <c r="S22" s="36"/>
    </row>
    <row r="23" spans="1:25" ht="14.1" customHeight="1" x14ac:dyDescent="0.25">
      <c r="A23" s="2">
        <v>11</v>
      </c>
      <c r="B23" s="35"/>
      <c r="C23" s="29"/>
      <c r="E23" s="6"/>
      <c r="F23" s="36"/>
      <c r="G23" s="36"/>
      <c r="H23" s="31" t="s">
        <v>67</v>
      </c>
      <c r="I23" s="36"/>
      <c r="J23" s="37">
        <v>43831</v>
      </c>
      <c r="K23" s="76" t="s">
        <v>38</v>
      </c>
      <c r="L23" s="38">
        <f>'TEC SS Allocable 2025B'!K124/1000</f>
        <v>58.492375335076872</v>
      </c>
      <c r="M23" s="50">
        <v>146</v>
      </c>
      <c r="N23" s="36"/>
      <c r="O23" s="38">
        <f>L23</f>
        <v>58.492375335076872</v>
      </c>
      <c r="Q23" s="46" t="s">
        <v>68</v>
      </c>
      <c r="R23" s="36"/>
      <c r="S23" s="36"/>
    </row>
    <row r="24" spans="1:25" ht="14.1" customHeight="1" x14ac:dyDescent="0.25">
      <c r="A24" s="2">
        <v>12</v>
      </c>
      <c r="B24" s="35"/>
      <c r="C24" s="29"/>
      <c r="E24" s="6"/>
      <c r="F24" s="36"/>
      <c r="G24" s="36"/>
      <c r="H24" s="31" t="s">
        <v>80</v>
      </c>
      <c r="I24" s="36"/>
      <c r="J24" s="37">
        <v>43831</v>
      </c>
      <c r="K24" s="76" t="s">
        <v>38</v>
      </c>
      <c r="L24" s="38">
        <f>'TEC SS Allocable 2025B'!K117/1000</f>
        <v>245.72337145016988</v>
      </c>
      <c r="M24" s="50">
        <v>146</v>
      </c>
      <c r="N24" s="36"/>
      <c r="O24" s="38">
        <f>L24</f>
        <v>245.72337145016988</v>
      </c>
      <c r="Q24" s="46" t="s">
        <v>81</v>
      </c>
      <c r="R24" s="36"/>
      <c r="S24" s="36"/>
    </row>
    <row r="25" spans="1:25" ht="14.1" customHeight="1" x14ac:dyDescent="0.25">
      <c r="A25" s="2">
        <v>13</v>
      </c>
      <c r="B25" s="35"/>
      <c r="C25" s="49"/>
      <c r="E25" s="7"/>
      <c r="F25" s="36"/>
      <c r="G25" s="36"/>
      <c r="H25" s="31"/>
      <c r="I25" s="36"/>
      <c r="J25" s="32"/>
      <c r="K25" s="76"/>
      <c r="L25" s="38"/>
      <c r="M25" s="39"/>
      <c r="N25" s="36"/>
      <c r="O25" s="38"/>
      <c r="P25" s="36"/>
      <c r="Q25" s="46"/>
      <c r="R25" s="36"/>
      <c r="S25" s="36"/>
    </row>
    <row r="26" spans="1:25" ht="14.1" customHeight="1" x14ac:dyDescent="0.25">
      <c r="A26" s="2">
        <v>14</v>
      </c>
      <c r="B26" s="35"/>
      <c r="C26" s="49" t="s">
        <v>82</v>
      </c>
      <c r="E26" s="2" t="s">
        <v>75</v>
      </c>
      <c r="F26" s="36"/>
      <c r="G26" s="36"/>
      <c r="H26" s="31" t="s">
        <v>63</v>
      </c>
      <c r="I26" s="36"/>
      <c r="J26" s="37">
        <v>41275</v>
      </c>
      <c r="K26" s="76" t="s">
        <v>65</v>
      </c>
      <c r="L26" s="38">
        <f>'Sent Received Labor 2025B'!O11/1000</f>
        <v>11459.712111252498</v>
      </c>
      <c r="M26" s="39">
        <v>146</v>
      </c>
      <c r="N26" s="36"/>
      <c r="O26" s="38">
        <f>L26</f>
        <v>11459.712111252498</v>
      </c>
      <c r="P26" s="36"/>
      <c r="Q26" s="46" t="s">
        <v>64</v>
      </c>
      <c r="R26" s="36"/>
      <c r="S26" s="36"/>
    </row>
    <row r="27" spans="1:25" ht="14.1" customHeight="1" x14ac:dyDescent="0.25">
      <c r="A27" s="2">
        <v>15</v>
      </c>
      <c r="B27" s="35"/>
      <c r="C27" s="29"/>
      <c r="E27" s="7"/>
      <c r="F27" s="36"/>
      <c r="G27" s="36"/>
      <c r="H27" s="31" t="s">
        <v>83</v>
      </c>
      <c r="I27" s="36"/>
      <c r="J27" s="37">
        <v>43831</v>
      </c>
      <c r="K27" s="76" t="s">
        <v>57</v>
      </c>
      <c r="L27" s="38">
        <f>'Rent and Lease 2025B'!D8/1000</f>
        <v>871.79921000000002</v>
      </c>
      <c r="M27" s="39">
        <v>146</v>
      </c>
      <c r="N27" s="36"/>
      <c r="O27" s="38">
        <f>L27</f>
        <v>871.79921000000002</v>
      </c>
      <c r="P27" s="36"/>
      <c r="Q27" s="46" t="s">
        <v>64</v>
      </c>
      <c r="R27" s="36"/>
      <c r="S27" s="36"/>
    </row>
    <row r="28" spans="1:25" ht="14.1" customHeight="1" x14ac:dyDescent="0.25">
      <c r="A28" s="2">
        <v>16</v>
      </c>
      <c r="B28" s="35"/>
      <c r="C28" s="49"/>
      <c r="E28" s="7"/>
      <c r="F28" s="36"/>
      <c r="G28" s="36"/>
      <c r="H28" s="31" t="s">
        <v>84</v>
      </c>
      <c r="I28" s="36"/>
      <c r="J28" s="32">
        <v>41275</v>
      </c>
      <c r="K28" s="76" t="s">
        <v>47</v>
      </c>
      <c r="L28" s="38">
        <f>'Usage Fees 2025B'!P7/1000</f>
        <v>3804.395572281971</v>
      </c>
      <c r="M28" s="39">
        <v>146</v>
      </c>
      <c r="N28" s="36"/>
      <c r="O28" s="38">
        <f>L28</f>
        <v>3804.395572281971</v>
      </c>
      <c r="P28" s="36"/>
      <c r="Q28" s="46" t="s">
        <v>64</v>
      </c>
      <c r="R28" s="36"/>
      <c r="S28" s="36"/>
    </row>
    <row r="29" spans="1:25" ht="14.1" customHeight="1" x14ac:dyDescent="0.25">
      <c r="A29" s="2">
        <v>17</v>
      </c>
      <c r="B29" s="35"/>
      <c r="C29" s="51"/>
      <c r="E29" s="7"/>
      <c r="F29" s="36"/>
      <c r="G29" s="36"/>
      <c r="H29" s="31" t="s">
        <v>85</v>
      </c>
      <c r="I29" s="36"/>
      <c r="J29" s="32" t="s">
        <v>72</v>
      </c>
      <c r="K29" s="76" t="s">
        <v>47</v>
      </c>
      <c r="L29" s="38">
        <f>'Usage Fees 2025B'!P14/1000</f>
        <v>19.251720297029699</v>
      </c>
      <c r="M29" s="39">
        <v>146</v>
      </c>
      <c r="N29" s="36"/>
      <c r="O29" s="38">
        <f>L29</f>
        <v>19.251720297029699</v>
      </c>
      <c r="P29" s="36"/>
      <c r="Q29" s="46" t="s">
        <v>64</v>
      </c>
      <c r="R29" s="36"/>
      <c r="S29" s="52"/>
    </row>
    <row r="30" spans="1:25" ht="14.1" customHeight="1" x14ac:dyDescent="0.3">
      <c r="A30" s="2">
        <v>18</v>
      </c>
      <c r="B30" s="35"/>
      <c r="C30" s="29"/>
      <c r="E30" s="7"/>
      <c r="F30" s="36"/>
      <c r="G30" s="36"/>
      <c r="H30" s="31" t="s">
        <v>80</v>
      </c>
      <c r="J30" s="37">
        <v>43831</v>
      </c>
      <c r="K30" s="75" t="s">
        <v>38</v>
      </c>
      <c r="L30" s="38">
        <f>'TEC SS Allocable 2025B'!H117/1000</f>
        <v>3551.0990454734228</v>
      </c>
      <c r="M30" s="14">
        <v>146</v>
      </c>
      <c r="N30" s="36"/>
      <c r="O30" s="38">
        <f t="shared" ref="O30:O41" si="0">L30</f>
        <v>3551.0990454734228</v>
      </c>
      <c r="P30" s="36"/>
      <c r="Q30" s="46" t="s">
        <v>81</v>
      </c>
      <c r="R30" s="36"/>
      <c r="S30" s="36"/>
      <c r="T30"/>
      <c r="U30"/>
    </row>
    <row r="31" spans="1:25" ht="14.1" customHeight="1" x14ac:dyDescent="0.25">
      <c r="A31" s="2">
        <v>19</v>
      </c>
      <c r="B31" s="35"/>
      <c r="H31" s="31" t="s">
        <v>86</v>
      </c>
      <c r="I31" s="36"/>
      <c r="J31" s="32" t="s">
        <v>72</v>
      </c>
      <c r="K31" s="76" t="s">
        <v>38</v>
      </c>
      <c r="L31" s="38">
        <f>'TEC SS Allocable 2025B'!H118/1000</f>
        <v>7598.0907849354353</v>
      </c>
      <c r="M31" s="14">
        <v>146</v>
      </c>
      <c r="N31" s="36"/>
      <c r="O31" s="38">
        <f t="shared" si="0"/>
        <v>7598.0907849354353</v>
      </c>
      <c r="P31" s="36"/>
      <c r="Q31" s="46" t="s">
        <v>78</v>
      </c>
      <c r="R31" s="36"/>
      <c r="S31" s="36"/>
    </row>
    <row r="32" spans="1:25" ht="14.1" customHeight="1" x14ac:dyDescent="0.25">
      <c r="A32" s="2">
        <v>20</v>
      </c>
      <c r="B32" s="35"/>
      <c r="C32" s="29"/>
      <c r="E32" s="7"/>
      <c r="F32" s="36"/>
      <c r="G32" s="36"/>
      <c r="H32" s="31" t="s">
        <v>87</v>
      </c>
      <c r="I32" s="36"/>
      <c r="J32" s="53" t="s">
        <v>72</v>
      </c>
      <c r="K32" s="76" t="s">
        <v>38</v>
      </c>
      <c r="L32" s="45">
        <f>'TEC SS Allocable 2025B'!H119/1000</f>
        <v>411.22310041625514</v>
      </c>
      <c r="M32" s="14">
        <v>146</v>
      </c>
      <c r="O32" s="38">
        <f t="shared" si="0"/>
        <v>411.22310041625514</v>
      </c>
      <c r="Q32" s="14" t="s">
        <v>78</v>
      </c>
      <c r="S32" s="36"/>
    </row>
    <row r="33" spans="1:23" ht="14.1" customHeight="1" x14ac:dyDescent="0.25">
      <c r="A33" s="2">
        <v>21</v>
      </c>
      <c r="B33" s="35"/>
      <c r="H33" s="31" t="s">
        <v>88</v>
      </c>
      <c r="I33" s="36"/>
      <c r="J33" s="32" t="s">
        <v>72</v>
      </c>
      <c r="K33" s="75" t="s">
        <v>38</v>
      </c>
      <c r="L33" s="45">
        <f>'TEC SS Allocable 2025B'!H122/1000</f>
        <v>32.7418726194934</v>
      </c>
      <c r="M33" s="14">
        <v>146</v>
      </c>
      <c r="O33" s="38">
        <f t="shared" si="0"/>
        <v>32.7418726194934</v>
      </c>
      <c r="Q33" s="14" t="s">
        <v>78</v>
      </c>
      <c r="S33" s="36"/>
    </row>
    <row r="34" spans="1:23" ht="14.1" customHeight="1" x14ac:dyDescent="0.25">
      <c r="A34" s="2">
        <v>22</v>
      </c>
      <c r="B34" s="35"/>
      <c r="C34" s="49"/>
      <c r="E34" s="7"/>
      <c r="F34" s="36"/>
      <c r="G34" s="36"/>
      <c r="H34" s="31" t="s">
        <v>89</v>
      </c>
      <c r="I34" s="36"/>
      <c r="J34" s="32" t="s">
        <v>72</v>
      </c>
      <c r="K34" s="75" t="s">
        <v>38</v>
      </c>
      <c r="L34" s="45">
        <f>'TEC SS Allocable 2025B'!H120/1000</f>
        <v>122.72371397955203</v>
      </c>
      <c r="M34" s="14">
        <v>146</v>
      </c>
      <c r="O34" s="38">
        <f t="shared" si="0"/>
        <v>122.72371397955203</v>
      </c>
      <c r="Q34" s="14" t="s">
        <v>78</v>
      </c>
      <c r="S34" s="36"/>
    </row>
    <row r="35" spans="1:23" ht="14.1" customHeight="1" x14ac:dyDescent="0.25">
      <c r="A35" s="2">
        <v>23</v>
      </c>
      <c r="B35" s="35"/>
      <c r="C35" s="49"/>
      <c r="D35" s="7"/>
      <c r="E35" s="7"/>
      <c r="F35" s="36"/>
      <c r="G35" s="36"/>
      <c r="H35" s="31" t="s">
        <v>67</v>
      </c>
      <c r="J35" s="14" t="s">
        <v>72</v>
      </c>
      <c r="K35" s="75" t="s">
        <v>38</v>
      </c>
      <c r="L35" s="45">
        <f>'TEC SS Allocable 2025B'!H124/1000</f>
        <v>625.22227938103981</v>
      </c>
      <c r="M35" s="14">
        <v>146</v>
      </c>
      <c r="O35" s="38">
        <f t="shared" si="0"/>
        <v>625.22227938103981</v>
      </c>
      <c r="Q35" s="14" t="s">
        <v>68</v>
      </c>
      <c r="S35" s="36"/>
    </row>
    <row r="36" spans="1:23" ht="14.1" customHeight="1" x14ac:dyDescent="0.25">
      <c r="A36" s="2">
        <v>24</v>
      </c>
      <c r="B36" s="54"/>
      <c r="C36" s="49"/>
      <c r="D36" s="7"/>
      <c r="E36" s="7"/>
      <c r="F36" s="36"/>
      <c r="G36" s="36"/>
      <c r="H36" s="31" t="s">
        <v>71</v>
      </c>
      <c r="J36" s="14" t="s">
        <v>72</v>
      </c>
      <c r="K36" s="75" t="s">
        <v>38</v>
      </c>
      <c r="L36" s="45">
        <f>'TEC SS Allocable 2025B'!H125/1000</f>
        <v>708.62875418592671</v>
      </c>
      <c r="M36" s="14">
        <v>146</v>
      </c>
      <c r="O36" s="38">
        <f t="shared" si="0"/>
        <v>708.62875418592671</v>
      </c>
      <c r="Q36" s="14" t="s">
        <v>73</v>
      </c>
      <c r="S36" s="36"/>
    </row>
    <row r="37" spans="1:23" ht="14.1" customHeight="1" x14ac:dyDescent="0.25">
      <c r="A37" s="2">
        <v>25</v>
      </c>
      <c r="B37" s="35"/>
      <c r="C37" s="49"/>
      <c r="E37" s="7"/>
      <c r="F37" s="36"/>
      <c r="G37" s="36"/>
      <c r="H37" s="31" t="s">
        <v>90</v>
      </c>
      <c r="I37" s="36"/>
      <c r="J37" s="32" t="s">
        <v>72</v>
      </c>
      <c r="K37" s="76" t="s">
        <v>38</v>
      </c>
      <c r="L37" s="45">
        <f>'TEC SS Allocable 2025B'!H121/1000</f>
        <v>316.62060469601499</v>
      </c>
      <c r="M37" s="14">
        <v>146</v>
      </c>
      <c r="O37" s="38">
        <f t="shared" si="0"/>
        <v>316.62060469601499</v>
      </c>
      <c r="Q37" s="46" t="s">
        <v>91</v>
      </c>
      <c r="S37" s="36"/>
    </row>
    <row r="38" spans="1:23" ht="14.1" customHeight="1" x14ac:dyDescent="0.3">
      <c r="A38" s="2">
        <v>26</v>
      </c>
      <c r="B38" s="35"/>
      <c r="C38" s="49"/>
      <c r="E38" s="7"/>
      <c r="F38" s="36"/>
      <c r="G38" s="36"/>
      <c r="H38" s="31" t="s">
        <v>92</v>
      </c>
      <c r="I38" s="36"/>
      <c r="J38" s="14" t="s">
        <v>72</v>
      </c>
      <c r="K38" s="76" t="s">
        <v>38</v>
      </c>
      <c r="L38" s="45">
        <f>'TEC SS Allocable 2025B'!H126/1000</f>
        <v>153.80413374144942</v>
      </c>
      <c r="M38" s="14">
        <v>146</v>
      </c>
      <c r="O38" s="38">
        <f t="shared" si="0"/>
        <v>153.80413374144942</v>
      </c>
      <c r="Q38" s="14" t="s">
        <v>78</v>
      </c>
      <c r="R38" s="14"/>
      <c r="S38"/>
    </row>
    <row r="39" spans="1:23" ht="14.1" customHeight="1" x14ac:dyDescent="0.3">
      <c r="A39" s="2">
        <v>27</v>
      </c>
      <c r="B39" s="35"/>
      <c r="C39" s="49"/>
      <c r="E39" s="7"/>
      <c r="F39" s="36"/>
      <c r="G39" s="36"/>
      <c r="H39" s="31" t="s">
        <v>93</v>
      </c>
      <c r="I39" s="36"/>
      <c r="J39" s="32" t="s">
        <v>72</v>
      </c>
      <c r="K39" s="76" t="s">
        <v>38</v>
      </c>
      <c r="L39" s="45">
        <f>'TEC SS Allocable 2025B'!H127/1000</f>
        <v>224.49772405539733</v>
      </c>
      <c r="M39" s="14">
        <v>146</v>
      </c>
      <c r="O39" s="38">
        <f t="shared" si="0"/>
        <v>224.49772405539733</v>
      </c>
      <c r="Q39" s="14" t="s">
        <v>78</v>
      </c>
      <c r="R39" s="14"/>
      <c r="S39"/>
    </row>
    <row r="40" spans="1:23" ht="14.1" customHeight="1" x14ac:dyDescent="0.3">
      <c r="A40" s="2">
        <v>28</v>
      </c>
      <c r="B40" s="35"/>
      <c r="H40" s="31" t="s">
        <v>94</v>
      </c>
      <c r="J40" s="41" t="s">
        <v>72</v>
      </c>
      <c r="K40" s="75" t="s">
        <v>38</v>
      </c>
      <c r="L40" s="38">
        <f>'TEC SS Allocable 2025B'!H130/1000</f>
        <v>126.726</v>
      </c>
      <c r="M40" s="14">
        <v>146</v>
      </c>
      <c r="N40" s="36"/>
      <c r="O40" s="38">
        <f t="shared" si="0"/>
        <v>126.726</v>
      </c>
      <c r="P40" s="36"/>
      <c r="Q40" s="46" t="s">
        <v>78</v>
      </c>
      <c r="R40" s="36"/>
      <c r="S40"/>
    </row>
    <row r="41" spans="1:23" ht="14.1" customHeight="1" x14ac:dyDescent="0.3">
      <c r="A41" s="2">
        <v>29</v>
      </c>
      <c r="B41" s="55"/>
      <c r="H41" s="31" t="s">
        <v>95</v>
      </c>
      <c r="I41" s="36"/>
      <c r="J41" s="32" t="s">
        <v>72</v>
      </c>
      <c r="K41" s="76" t="s">
        <v>38</v>
      </c>
      <c r="L41" s="45">
        <f>'TEC SS Allocable 2025B'!H129/1000</f>
        <v>451.61280021959999</v>
      </c>
      <c r="M41" s="14">
        <v>146</v>
      </c>
      <c r="O41" s="38">
        <f t="shared" si="0"/>
        <v>451.61280021959999</v>
      </c>
      <c r="Q41" s="46" t="s">
        <v>96</v>
      </c>
      <c r="S41"/>
    </row>
    <row r="42" spans="1:23" ht="14.1" customHeight="1" x14ac:dyDescent="0.3">
      <c r="A42" s="2">
        <v>30</v>
      </c>
      <c r="B42" s="35"/>
      <c r="S42"/>
    </row>
    <row r="43" spans="1:23" ht="14.1" customHeight="1" x14ac:dyDescent="0.3">
      <c r="A43" s="2">
        <v>31</v>
      </c>
      <c r="B43" s="35"/>
      <c r="H43" s="2" t="s">
        <v>63</v>
      </c>
      <c r="J43" s="37">
        <v>44927</v>
      </c>
      <c r="K43" s="76" t="s">
        <v>65</v>
      </c>
      <c r="L43" s="45">
        <f>'Sent Received Labor 2025B'!O26/1000</f>
        <v>1794.449073598</v>
      </c>
      <c r="M43" s="14">
        <v>234</v>
      </c>
      <c r="O43" s="38">
        <f>L43</f>
        <v>1794.449073598</v>
      </c>
      <c r="Q43" s="14" t="s">
        <v>64</v>
      </c>
      <c r="S43"/>
      <c r="T43"/>
      <c r="U43"/>
      <c r="V43"/>
      <c r="W43"/>
    </row>
    <row r="44" spans="1:23" ht="14.1" customHeight="1" x14ac:dyDescent="0.3">
      <c r="A44" s="2">
        <v>32</v>
      </c>
      <c r="B44" s="35"/>
      <c r="K44" s="75"/>
      <c r="S44"/>
      <c r="T44"/>
      <c r="U44"/>
      <c r="V44"/>
      <c r="W44"/>
    </row>
    <row r="45" spans="1:23" ht="14.1" customHeight="1" x14ac:dyDescent="0.3">
      <c r="A45" s="2">
        <v>33</v>
      </c>
      <c r="B45" s="57"/>
      <c r="C45" s="7"/>
      <c r="D45" s="7"/>
      <c r="H45" s="31" t="s">
        <v>97</v>
      </c>
      <c r="I45" s="30"/>
      <c r="J45" s="37">
        <v>43831</v>
      </c>
      <c r="K45" s="73" t="s">
        <v>69</v>
      </c>
      <c r="L45" s="45">
        <f>853198.68/1000</f>
        <v>853.19868000000008</v>
      </c>
      <c r="M45" s="34">
        <v>234</v>
      </c>
      <c r="N45" s="30"/>
      <c r="O45" s="45">
        <f>L45</f>
        <v>853.19868000000008</v>
      </c>
      <c r="P45" s="30"/>
      <c r="Q45" s="14" t="s">
        <v>64</v>
      </c>
      <c r="S45"/>
      <c r="T45"/>
      <c r="U45"/>
      <c r="V45"/>
      <c r="W45"/>
    </row>
    <row r="46" spans="1:23" ht="14.1" customHeight="1" x14ac:dyDescent="0.3">
      <c r="A46" s="2">
        <v>34</v>
      </c>
      <c r="B46" s="57"/>
      <c r="K46" s="75"/>
      <c r="T46"/>
      <c r="U46"/>
      <c r="V46"/>
      <c r="W46"/>
    </row>
    <row r="47" spans="1:23" ht="14.1" customHeight="1" x14ac:dyDescent="0.3">
      <c r="A47" s="2">
        <v>35</v>
      </c>
      <c r="B47" s="57"/>
      <c r="C47" s="2" t="s">
        <v>98</v>
      </c>
      <c r="E47" s="7" t="s">
        <v>75</v>
      </c>
      <c r="H47" s="2" t="s">
        <v>63</v>
      </c>
      <c r="J47" s="37">
        <v>43831</v>
      </c>
      <c r="K47" s="76" t="s">
        <v>65</v>
      </c>
      <c r="L47" s="2">
        <v>68</v>
      </c>
      <c r="M47" s="14">
        <v>146</v>
      </c>
      <c r="O47" s="45">
        <f>L47</f>
        <v>68</v>
      </c>
      <c r="Q47" s="46" t="s">
        <v>64</v>
      </c>
      <c r="R47" s="36"/>
      <c r="T47"/>
      <c r="U47"/>
      <c r="V47"/>
      <c r="W47"/>
    </row>
    <row r="48" spans="1:23" ht="14.1" customHeight="1" x14ac:dyDescent="0.3">
      <c r="A48" s="2">
        <v>36</v>
      </c>
      <c r="B48" s="57"/>
      <c r="H48" s="31" t="s">
        <v>99</v>
      </c>
      <c r="J48" s="37">
        <v>41275</v>
      </c>
      <c r="K48" s="75" t="s">
        <v>57</v>
      </c>
      <c r="L48" s="45">
        <f>'Rent and Lease 2025B'!D12/1000</f>
        <v>34.101240000000004</v>
      </c>
      <c r="M48" s="39">
        <v>146</v>
      </c>
      <c r="O48" s="45">
        <f>L48</f>
        <v>34.101240000000004</v>
      </c>
      <c r="P48" s="36"/>
      <c r="Q48" s="46" t="s">
        <v>64</v>
      </c>
      <c r="T48"/>
      <c r="U48"/>
      <c r="V48"/>
      <c r="W48"/>
    </row>
    <row r="49" spans="1:23" ht="14.1" customHeight="1" x14ac:dyDescent="0.3">
      <c r="A49" s="2">
        <v>37</v>
      </c>
      <c r="H49" s="31" t="s">
        <v>84</v>
      </c>
      <c r="I49" s="36"/>
      <c r="J49" s="37" t="s">
        <v>72</v>
      </c>
      <c r="K49" s="74" t="s">
        <v>47</v>
      </c>
      <c r="L49" s="56">
        <f>'Usage Fees 2025B'!P8/1000</f>
        <v>156.48422239261183</v>
      </c>
      <c r="M49" s="39">
        <v>146</v>
      </c>
      <c r="O49" s="45">
        <f t="shared" ref="O49:O54" si="1">L49</f>
        <v>156.48422239261183</v>
      </c>
      <c r="P49" s="36"/>
      <c r="Q49" s="46" t="s">
        <v>64</v>
      </c>
      <c r="T49"/>
      <c r="U49"/>
      <c r="V49"/>
      <c r="W49"/>
    </row>
    <row r="50" spans="1:23" ht="14.1" customHeight="1" x14ac:dyDescent="0.3">
      <c r="A50" s="2">
        <v>38</v>
      </c>
      <c r="C50" s="29"/>
      <c r="E50" s="6"/>
      <c r="F50" s="36"/>
      <c r="G50" s="36"/>
      <c r="H50" s="31" t="s">
        <v>85</v>
      </c>
      <c r="I50" s="36"/>
      <c r="J50" s="37" t="s">
        <v>72</v>
      </c>
      <c r="K50" s="76" t="s">
        <v>47</v>
      </c>
      <c r="L50" s="58">
        <f>'Usage Fees 2025B'!P15/1000</f>
        <v>1.6694665841584155</v>
      </c>
      <c r="M50" s="39">
        <v>146</v>
      </c>
      <c r="N50" s="36"/>
      <c r="O50" s="45">
        <f t="shared" si="1"/>
        <v>1.6694665841584155</v>
      </c>
      <c r="P50" s="36"/>
      <c r="Q50" s="46" t="s">
        <v>64</v>
      </c>
      <c r="R50" s="36"/>
      <c r="T50"/>
      <c r="U50"/>
      <c r="V50"/>
      <c r="W50"/>
    </row>
    <row r="51" spans="1:23" ht="14.1" customHeight="1" x14ac:dyDescent="0.3">
      <c r="A51" s="2">
        <v>39</v>
      </c>
      <c r="C51" s="29"/>
      <c r="E51" s="7"/>
      <c r="F51" s="36"/>
      <c r="G51" s="36"/>
      <c r="H51" s="31" t="s">
        <v>86</v>
      </c>
      <c r="I51" s="36"/>
      <c r="J51" s="37">
        <v>43831</v>
      </c>
      <c r="K51" s="76" t="s">
        <v>38</v>
      </c>
      <c r="L51" s="58">
        <f>'TEC SS Allocable 2025B'!L118/1000</f>
        <v>558.30253456216599</v>
      </c>
      <c r="M51" s="50">
        <v>146</v>
      </c>
      <c r="N51" s="36"/>
      <c r="O51" s="45">
        <f t="shared" si="1"/>
        <v>558.30253456216599</v>
      </c>
      <c r="P51" s="36"/>
      <c r="Q51" s="46" t="s">
        <v>78</v>
      </c>
      <c r="R51" s="36"/>
      <c r="T51"/>
      <c r="U51"/>
      <c r="V51"/>
      <c r="W51"/>
    </row>
    <row r="52" spans="1:23" ht="14.1" customHeight="1" x14ac:dyDescent="0.3">
      <c r="A52" s="2">
        <v>40</v>
      </c>
      <c r="H52" s="31" t="s">
        <v>87</v>
      </c>
      <c r="I52" s="36"/>
      <c r="J52" s="32" t="s">
        <v>72</v>
      </c>
      <c r="K52" s="76" t="s">
        <v>38</v>
      </c>
      <c r="L52" s="58">
        <f>'TEC SS Allocable 2025B'!L119/1000</f>
        <v>34.854597358701177</v>
      </c>
      <c r="M52" s="50">
        <v>146</v>
      </c>
      <c r="N52" s="36"/>
      <c r="O52" s="45">
        <f t="shared" si="1"/>
        <v>34.854597358701177</v>
      </c>
      <c r="P52" s="36"/>
      <c r="Q52" s="46" t="s">
        <v>78</v>
      </c>
      <c r="R52" s="36"/>
      <c r="T52"/>
      <c r="U52"/>
      <c r="V52"/>
      <c r="W52"/>
    </row>
    <row r="53" spans="1:23" ht="14.1" customHeight="1" x14ac:dyDescent="0.3">
      <c r="A53" s="2">
        <v>41</v>
      </c>
      <c r="H53" s="31" t="s">
        <v>88</v>
      </c>
      <c r="I53" s="36"/>
      <c r="J53" s="32" t="s">
        <v>72</v>
      </c>
      <c r="K53" s="76" t="s">
        <v>38</v>
      </c>
      <c r="L53" s="58">
        <f>'TEC SS Allocable 2025B'!L122/1000</f>
        <v>2.6788804870494602</v>
      </c>
      <c r="M53" s="39">
        <v>146</v>
      </c>
      <c r="N53" s="36"/>
      <c r="O53" s="45">
        <f t="shared" si="1"/>
        <v>2.6788804870494602</v>
      </c>
      <c r="P53" s="36"/>
      <c r="Q53" s="46" t="s">
        <v>78</v>
      </c>
      <c r="R53" s="36"/>
      <c r="T53"/>
      <c r="U53"/>
      <c r="V53"/>
      <c r="W53"/>
    </row>
    <row r="54" spans="1:23" ht="14.1" customHeight="1" x14ac:dyDescent="0.3">
      <c r="A54" s="2">
        <v>42</v>
      </c>
      <c r="C54" s="7"/>
      <c r="D54" s="7"/>
      <c r="F54" s="36"/>
      <c r="G54" s="36"/>
      <c r="H54" s="31" t="s">
        <v>89</v>
      </c>
      <c r="I54" s="36"/>
      <c r="J54" s="32" t="s">
        <v>72</v>
      </c>
      <c r="K54" s="76" t="s">
        <v>38</v>
      </c>
      <c r="L54" s="58">
        <f>'TEC SS Allocable 2025B'!L120/1000</f>
        <v>10.247703721032719</v>
      </c>
      <c r="M54" s="50">
        <v>146</v>
      </c>
      <c r="N54" s="36"/>
      <c r="O54" s="45">
        <f t="shared" si="1"/>
        <v>10.247703721032719</v>
      </c>
      <c r="P54" s="36"/>
      <c r="Q54" s="46" t="s">
        <v>78</v>
      </c>
      <c r="R54" s="36"/>
      <c r="S54"/>
      <c r="T54"/>
      <c r="U54"/>
      <c r="V54"/>
      <c r="W54"/>
    </row>
    <row r="55" spans="1:23" ht="14.1" customHeight="1" x14ac:dyDescent="0.3">
      <c r="A55" s="2">
        <v>43</v>
      </c>
      <c r="C55" s="7"/>
      <c r="D55" s="7"/>
      <c r="F55" s="36"/>
      <c r="G55" s="36"/>
      <c r="H55" s="36"/>
      <c r="I55" s="36"/>
      <c r="J55" s="58"/>
      <c r="K55" s="76"/>
      <c r="L55" s="58"/>
      <c r="M55" s="36"/>
      <c r="N55" s="36"/>
      <c r="O55" s="36"/>
      <c r="P55" s="36"/>
      <c r="Q55" s="36"/>
      <c r="R55" s="36"/>
      <c r="S55"/>
      <c r="T55"/>
      <c r="U55"/>
      <c r="V55"/>
      <c r="W55"/>
    </row>
    <row r="56" spans="1:23" ht="14.1" customHeight="1" thickBot="1" x14ac:dyDescent="0.35">
      <c r="B56" s="1"/>
      <c r="C56" s="1" t="s">
        <v>100</v>
      </c>
      <c r="D56" s="1"/>
      <c r="E56" s="8"/>
      <c r="F56" s="59"/>
      <c r="G56" s="59"/>
      <c r="H56" s="60"/>
      <c r="I56" s="59"/>
      <c r="J56" s="61"/>
      <c r="K56" s="62"/>
      <c r="L56" s="9"/>
      <c r="M56" s="59"/>
      <c r="N56" s="62"/>
      <c r="O56" s="59"/>
      <c r="P56" s="63"/>
      <c r="Q56" s="59"/>
      <c r="R56" s="36"/>
      <c r="S56"/>
    </row>
    <row r="57" spans="1:23" ht="14.1" customHeight="1" x14ac:dyDescent="0.3">
      <c r="I57" s="14"/>
      <c r="K57" s="2"/>
      <c r="P57" s="2" t="s">
        <v>101</v>
      </c>
      <c r="S57"/>
    </row>
    <row r="58" spans="1:23" ht="14.1" customHeight="1" x14ac:dyDescent="0.3">
      <c r="K58" s="2"/>
      <c r="S58"/>
    </row>
    <row r="59" spans="1:23" ht="14.1" customHeight="1" x14ac:dyDescent="0.3">
      <c r="A59" s="2" t="s">
        <v>102</v>
      </c>
      <c r="K59" s="2"/>
      <c r="S59"/>
    </row>
    <row r="60" spans="1:23" ht="14.1" customHeight="1" thickBot="1" x14ac:dyDescent="0.35">
      <c r="A60" s="1" t="s">
        <v>0</v>
      </c>
      <c r="B60" s="1"/>
      <c r="C60" s="1"/>
      <c r="D60" s="1"/>
      <c r="E60" s="1"/>
      <c r="F60" s="1"/>
      <c r="G60" s="1"/>
      <c r="H60" s="1" t="s">
        <v>1</v>
      </c>
      <c r="I60" s="1"/>
      <c r="J60" s="1"/>
      <c r="K60" s="1"/>
      <c r="L60" s="1"/>
      <c r="M60" s="1"/>
      <c r="N60" s="1"/>
      <c r="O60" s="1"/>
      <c r="P60" s="1"/>
      <c r="Q60" s="1"/>
      <c r="R60" s="1" t="s">
        <v>103</v>
      </c>
      <c r="S60" s="139"/>
    </row>
    <row r="61" spans="1:23" ht="14.1" customHeight="1" x14ac:dyDescent="0.3">
      <c r="A61" s="2" t="s">
        <v>3</v>
      </c>
      <c r="F61" s="3" t="s">
        <v>4</v>
      </c>
      <c r="G61" s="4" t="s">
        <v>5</v>
      </c>
      <c r="K61" s="5"/>
      <c r="M61" s="5"/>
      <c r="N61" s="5"/>
      <c r="O61" s="5" t="s">
        <v>6</v>
      </c>
      <c r="R61" s="6"/>
      <c r="S61"/>
    </row>
    <row r="62" spans="1:23" ht="14.1" customHeight="1" x14ac:dyDescent="0.3">
      <c r="G62" s="4" t="s">
        <v>7</v>
      </c>
      <c r="K62" s="6"/>
      <c r="N62" s="3"/>
      <c r="O62" s="3" t="s">
        <v>8</v>
      </c>
      <c r="P62" s="7" t="s">
        <v>9</v>
      </c>
      <c r="R62" s="3"/>
      <c r="S62"/>
    </row>
    <row r="63" spans="1:23" ht="14.1" customHeight="1" x14ac:dyDescent="0.3">
      <c r="A63" s="2" t="s">
        <v>10</v>
      </c>
      <c r="K63" s="6"/>
      <c r="L63" s="3"/>
      <c r="O63" s="3"/>
      <c r="P63" s="7" t="s">
        <v>11</v>
      </c>
      <c r="R63" s="3"/>
      <c r="S63"/>
    </row>
    <row r="64" spans="1:23" ht="14.1" customHeight="1" x14ac:dyDescent="0.3">
      <c r="K64" s="6"/>
      <c r="L64" s="3"/>
      <c r="O64" s="3"/>
      <c r="P64" s="7" t="s">
        <v>12</v>
      </c>
      <c r="R64" s="3"/>
      <c r="S64"/>
    </row>
    <row r="65" spans="1:19" ht="14.1" customHeight="1" thickBot="1" x14ac:dyDescent="0.35">
      <c r="A65" s="8" t="s">
        <v>13</v>
      </c>
      <c r="B65" s="1"/>
      <c r="C65" s="1"/>
      <c r="D65" s="1"/>
      <c r="E65" s="1"/>
      <c r="F65" s="1"/>
      <c r="G65" s="1"/>
      <c r="H65" s="1"/>
      <c r="I65" s="9" t="s">
        <v>14</v>
      </c>
      <c r="J65" s="1"/>
      <c r="K65" s="10"/>
      <c r="L65" s="11"/>
      <c r="M65" s="1"/>
      <c r="N65" s="1"/>
      <c r="O65" s="11"/>
      <c r="P65" s="8" t="s">
        <v>15</v>
      </c>
      <c r="Q65" s="1"/>
      <c r="R65" s="11"/>
      <c r="S65" s="139"/>
    </row>
    <row r="66" spans="1:19" ht="14.1" customHeight="1" x14ac:dyDescent="0.3">
      <c r="C66" s="13" t="s">
        <v>17</v>
      </c>
      <c r="E66" s="13" t="s">
        <v>18</v>
      </c>
      <c r="H66" s="13" t="s">
        <v>19</v>
      </c>
      <c r="J66" s="13" t="s">
        <v>20</v>
      </c>
      <c r="K66" s="13" t="s">
        <v>21</v>
      </c>
      <c r="L66" s="13" t="s">
        <v>22</v>
      </c>
      <c r="N66" s="13" t="s">
        <v>23</v>
      </c>
      <c r="P66" s="13" t="s">
        <v>24</v>
      </c>
      <c r="S66"/>
    </row>
    <row r="67" spans="1:19" ht="14.1" customHeight="1" x14ac:dyDescent="0.3">
      <c r="B67" s="14"/>
      <c r="C67" s="13" t="s">
        <v>25</v>
      </c>
      <c r="D67" s="13"/>
      <c r="E67" s="13"/>
      <c r="F67" s="13"/>
      <c r="G67" s="13"/>
      <c r="H67" s="13" t="s">
        <v>26</v>
      </c>
      <c r="I67" s="13"/>
      <c r="J67" s="13"/>
      <c r="K67" s="15"/>
      <c r="L67" s="15"/>
      <c r="M67" s="13"/>
      <c r="N67" s="13"/>
      <c r="O67" s="13"/>
      <c r="P67" s="13"/>
      <c r="Q67" s="13"/>
      <c r="R67" s="13"/>
      <c r="S67"/>
    </row>
    <row r="68" spans="1:19" ht="14.1" customHeight="1" x14ac:dyDescent="0.3">
      <c r="B68" s="14"/>
      <c r="C68" s="13" t="s">
        <v>27</v>
      </c>
      <c r="D68" s="13"/>
      <c r="E68" s="13"/>
      <c r="F68" s="13"/>
      <c r="G68" s="13"/>
      <c r="H68" s="13" t="s">
        <v>28</v>
      </c>
      <c r="I68" s="13"/>
      <c r="J68" s="13"/>
      <c r="K68" s="14"/>
      <c r="L68" s="14"/>
      <c r="M68" s="13"/>
      <c r="N68" s="13" t="s">
        <v>29</v>
      </c>
      <c r="O68" s="13"/>
      <c r="P68" s="13" t="s">
        <v>30</v>
      </c>
      <c r="Q68" s="13"/>
      <c r="R68" s="13"/>
      <c r="S68"/>
    </row>
    <row r="69" spans="1:19" ht="14.1" customHeight="1" x14ac:dyDescent="0.3">
      <c r="B69" s="14"/>
      <c r="C69" s="14" t="s">
        <v>31</v>
      </c>
      <c r="D69" s="14"/>
      <c r="E69" s="14" t="s">
        <v>32</v>
      </c>
      <c r="F69" s="14"/>
      <c r="G69" s="13"/>
      <c r="H69" s="14" t="s">
        <v>33</v>
      </c>
      <c r="I69" s="13"/>
      <c r="J69" s="14" t="s">
        <v>34</v>
      </c>
      <c r="K69" s="225" t="s">
        <v>35</v>
      </c>
      <c r="L69" s="225"/>
      <c r="M69" s="14"/>
      <c r="N69" s="14" t="s">
        <v>36</v>
      </c>
      <c r="O69" s="14"/>
      <c r="P69" s="14" t="s">
        <v>37</v>
      </c>
      <c r="Q69" s="14"/>
      <c r="R69" s="14"/>
      <c r="S69"/>
    </row>
    <row r="70" spans="1:19" ht="14.1" customHeight="1" x14ac:dyDescent="0.3">
      <c r="A70" s="2" t="s">
        <v>40</v>
      </c>
      <c r="B70" s="14"/>
      <c r="C70" s="14" t="s">
        <v>41</v>
      </c>
      <c r="D70" s="14"/>
      <c r="E70" s="14" t="s">
        <v>42</v>
      </c>
      <c r="F70" s="13"/>
      <c r="G70" s="14"/>
      <c r="H70" s="14" t="s">
        <v>31</v>
      </c>
      <c r="I70" s="14"/>
      <c r="J70" s="14" t="s">
        <v>43</v>
      </c>
      <c r="K70" s="23" t="s">
        <v>44</v>
      </c>
      <c r="L70" s="23"/>
      <c r="M70" s="14"/>
      <c r="N70" s="14" t="s">
        <v>45</v>
      </c>
      <c r="O70" s="13"/>
      <c r="P70" s="13" t="s">
        <v>46</v>
      </c>
      <c r="Q70" s="13"/>
      <c r="R70" s="14"/>
      <c r="S70"/>
    </row>
    <row r="71" spans="1:19" ht="14.1" customHeight="1" thickBot="1" x14ac:dyDescent="0.35">
      <c r="A71" s="1" t="s">
        <v>49</v>
      </c>
      <c r="B71" s="9"/>
      <c r="C71" s="9" t="s">
        <v>50</v>
      </c>
      <c r="D71" s="9"/>
      <c r="E71" s="9" t="s">
        <v>51</v>
      </c>
      <c r="F71" s="9"/>
      <c r="G71" s="24"/>
      <c r="H71" s="24" t="s">
        <v>52</v>
      </c>
      <c r="I71" s="24"/>
      <c r="J71" s="25" t="s">
        <v>53</v>
      </c>
      <c r="K71" s="26" t="s">
        <v>29</v>
      </c>
      <c r="L71" s="26" t="s">
        <v>54</v>
      </c>
      <c r="M71" s="27"/>
      <c r="N71" s="27" t="s">
        <v>55</v>
      </c>
      <c r="O71" s="27"/>
      <c r="P71" s="27" t="s">
        <v>56</v>
      </c>
      <c r="Q71" s="27"/>
      <c r="R71" s="27"/>
      <c r="S71" s="139"/>
    </row>
    <row r="72" spans="1:19" ht="14.1" customHeight="1" x14ac:dyDescent="0.25">
      <c r="A72" s="2">
        <v>1</v>
      </c>
      <c r="B72" s="35"/>
      <c r="H72" s="31"/>
      <c r="I72" s="36"/>
      <c r="J72" s="32"/>
      <c r="K72" s="76"/>
      <c r="L72" s="38"/>
      <c r="M72" s="50"/>
      <c r="N72" s="36"/>
      <c r="O72" s="38">
        <f t="shared" ref="O72:O78" si="2">L72</f>
        <v>0</v>
      </c>
      <c r="P72" s="36"/>
      <c r="Q72" s="46"/>
      <c r="R72" s="36"/>
    </row>
    <row r="73" spans="1:19" ht="14.1" customHeight="1" x14ac:dyDescent="0.25">
      <c r="A73" s="2">
        <v>2</v>
      </c>
      <c r="B73" s="35"/>
      <c r="C73" s="2" t="s">
        <v>98</v>
      </c>
      <c r="E73" s="7" t="s">
        <v>75</v>
      </c>
      <c r="H73" s="31" t="s">
        <v>67</v>
      </c>
      <c r="I73" s="36"/>
      <c r="J73" s="32" t="s">
        <v>72</v>
      </c>
      <c r="K73" s="76" t="s">
        <v>38</v>
      </c>
      <c r="L73" s="38">
        <f>'TEC SS Allocable 2025B'!L124/1000</f>
        <v>21.254496851408753</v>
      </c>
      <c r="M73" s="39">
        <v>146</v>
      </c>
      <c r="N73" s="36"/>
      <c r="O73" s="38">
        <f t="shared" si="2"/>
        <v>21.254496851408753</v>
      </c>
      <c r="P73" s="36"/>
      <c r="Q73" s="46" t="s">
        <v>68</v>
      </c>
      <c r="R73" s="36"/>
    </row>
    <row r="74" spans="1:19" ht="14.1" customHeight="1" x14ac:dyDescent="0.25">
      <c r="A74" s="2">
        <v>3</v>
      </c>
      <c r="B74" s="35"/>
      <c r="H74" s="31" t="s">
        <v>90</v>
      </c>
      <c r="I74" s="36"/>
      <c r="J74" s="37" t="s">
        <v>72</v>
      </c>
      <c r="K74" s="76" t="s">
        <v>38</v>
      </c>
      <c r="L74" s="38">
        <f>'TEC SS Allocable 2025B'!L121/1000</f>
        <v>8.2321357220963911</v>
      </c>
      <c r="M74" s="50">
        <v>146</v>
      </c>
      <c r="N74" s="36"/>
      <c r="O74" s="38">
        <f t="shared" si="2"/>
        <v>8.2321357220963911</v>
      </c>
      <c r="P74" s="36"/>
      <c r="Q74" s="46" t="s">
        <v>91</v>
      </c>
      <c r="R74" s="36"/>
    </row>
    <row r="75" spans="1:19" ht="14.1" customHeight="1" x14ac:dyDescent="0.25">
      <c r="A75" s="2">
        <v>4</v>
      </c>
      <c r="B75" s="35"/>
      <c r="H75" s="31" t="s">
        <v>92</v>
      </c>
      <c r="I75" s="36"/>
      <c r="J75" s="32" t="s">
        <v>72</v>
      </c>
      <c r="K75" s="76" t="s">
        <v>38</v>
      </c>
      <c r="L75" s="38">
        <f>'TEC SS Allocable 2025B'!L126/1000</f>
        <v>12.842988062723382</v>
      </c>
      <c r="M75" s="50">
        <v>146</v>
      </c>
      <c r="N75" s="36"/>
      <c r="O75" s="38">
        <f t="shared" si="2"/>
        <v>12.842988062723382</v>
      </c>
      <c r="Q75" s="14" t="s">
        <v>78</v>
      </c>
    </row>
    <row r="76" spans="1:19" ht="14.1" customHeight="1" x14ac:dyDescent="0.25">
      <c r="A76" s="2">
        <v>5</v>
      </c>
      <c r="B76" s="35"/>
      <c r="H76" s="31" t="s">
        <v>93</v>
      </c>
      <c r="I76" s="36"/>
      <c r="J76" s="37" t="s">
        <v>72</v>
      </c>
      <c r="K76" s="76" t="s">
        <v>38</v>
      </c>
      <c r="L76" s="38">
        <f>'TEC SS Allocable 2025B'!L127/1000</f>
        <v>18.7289536197495</v>
      </c>
      <c r="M76" s="50">
        <v>146</v>
      </c>
      <c r="N76" s="36"/>
      <c r="O76" s="38">
        <f t="shared" si="2"/>
        <v>18.7289536197495</v>
      </c>
      <c r="Q76" s="46" t="s">
        <v>78</v>
      </c>
    </row>
    <row r="77" spans="1:19" ht="14.1" customHeight="1" x14ac:dyDescent="0.25">
      <c r="A77" s="2">
        <v>6</v>
      </c>
      <c r="B77" s="35"/>
      <c r="H77" s="31" t="s">
        <v>94</v>
      </c>
      <c r="I77" s="36"/>
      <c r="J77" s="37">
        <v>41275</v>
      </c>
      <c r="K77" s="76" t="s">
        <v>38</v>
      </c>
      <c r="L77" s="38">
        <f>'TEC SS Allocable 2025B'!L130/1000</f>
        <v>7.3269999995999999</v>
      </c>
      <c r="M77" s="50">
        <v>146</v>
      </c>
      <c r="N77" s="36"/>
      <c r="O77" s="38">
        <f t="shared" si="2"/>
        <v>7.3269999995999999</v>
      </c>
      <c r="P77" s="36"/>
      <c r="Q77" s="46" t="s">
        <v>78</v>
      </c>
      <c r="R77" s="36"/>
    </row>
    <row r="78" spans="1:19" ht="14.1" customHeight="1" x14ac:dyDescent="0.25">
      <c r="A78" s="2">
        <v>7</v>
      </c>
      <c r="B78" s="35"/>
      <c r="C78" s="29"/>
      <c r="E78" s="6"/>
      <c r="F78" s="36"/>
      <c r="G78" s="36"/>
      <c r="H78" s="31" t="s">
        <v>104</v>
      </c>
      <c r="I78" s="36"/>
      <c r="J78" s="37" t="s">
        <v>72</v>
      </c>
      <c r="K78" s="76" t="s">
        <v>38</v>
      </c>
      <c r="L78" s="38">
        <f>'TEC SS Allocable 2025B'!L129/1000</f>
        <v>14.0320053888</v>
      </c>
      <c r="M78" s="39">
        <v>146</v>
      </c>
      <c r="N78" s="36"/>
      <c r="O78" s="38">
        <f t="shared" si="2"/>
        <v>14.0320053888</v>
      </c>
      <c r="P78" s="36"/>
      <c r="Q78" s="46" t="s">
        <v>96</v>
      </c>
      <c r="R78" s="36"/>
      <c r="S78" s="52"/>
    </row>
    <row r="79" spans="1:19" ht="14.1" customHeight="1" x14ac:dyDescent="0.25">
      <c r="A79" s="2">
        <v>8</v>
      </c>
      <c r="B79" s="35"/>
      <c r="C79" s="49"/>
      <c r="E79" s="7"/>
      <c r="F79" s="36"/>
      <c r="G79" s="36"/>
      <c r="K79" s="75"/>
      <c r="S79" s="52"/>
    </row>
    <row r="80" spans="1:19" ht="14.1" customHeight="1" x14ac:dyDescent="0.25">
      <c r="A80" s="2">
        <v>9</v>
      </c>
      <c r="B80" s="35"/>
      <c r="C80" s="29" t="s">
        <v>105</v>
      </c>
      <c r="E80" s="7" t="s">
        <v>75</v>
      </c>
      <c r="F80" s="36"/>
      <c r="G80" s="36"/>
      <c r="H80" s="31" t="s">
        <v>63</v>
      </c>
      <c r="J80" s="37">
        <v>43831</v>
      </c>
      <c r="K80" s="75" t="s">
        <v>65</v>
      </c>
      <c r="L80" s="45">
        <f>'Sent Received Labor 2025B'!O12/1000</f>
        <v>438.07560520730004</v>
      </c>
      <c r="M80" s="39">
        <v>146</v>
      </c>
      <c r="N80" s="36"/>
      <c r="O80" s="38">
        <f>L80</f>
        <v>438.07560520730004</v>
      </c>
      <c r="P80" s="36"/>
      <c r="Q80" s="46" t="s">
        <v>64</v>
      </c>
      <c r="S80" s="36"/>
    </row>
    <row r="81" spans="1:19" ht="14.1" customHeight="1" x14ac:dyDescent="0.25">
      <c r="A81" s="2">
        <v>10</v>
      </c>
      <c r="B81" s="35"/>
      <c r="H81" s="31" t="s">
        <v>84</v>
      </c>
      <c r="I81" s="36"/>
      <c r="J81" s="37">
        <v>41275</v>
      </c>
      <c r="K81" s="76" t="s">
        <v>47</v>
      </c>
      <c r="L81" s="45">
        <f>'Usage Fees 2025B'!P9/1000</f>
        <v>1659.549922831128</v>
      </c>
      <c r="M81" s="39">
        <v>146</v>
      </c>
      <c r="N81" s="36"/>
      <c r="O81" s="38">
        <f>L81</f>
        <v>1659.549922831128</v>
      </c>
      <c r="P81" s="36"/>
      <c r="Q81" s="46" t="s">
        <v>64</v>
      </c>
      <c r="R81" s="36"/>
    </row>
    <row r="82" spans="1:19" ht="14.1" customHeight="1" x14ac:dyDescent="0.25">
      <c r="A82" s="2">
        <v>11</v>
      </c>
      <c r="B82" s="35"/>
      <c r="C82" s="29"/>
      <c r="E82" s="7"/>
      <c r="F82" s="36"/>
      <c r="G82" s="36"/>
      <c r="H82" s="31" t="s">
        <v>80</v>
      </c>
      <c r="J82" s="37">
        <v>43831</v>
      </c>
      <c r="K82" s="75" t="s">
        <v>38</v>
      </c>
      <c r="L82" s="45">
        <f>'TEC SS Allocable 2025B'!I117/1000</f>
        <v>1737.8983609822501</v>
      </c>
      <c r="M82" s="14">
        <v>146</v>
      </c>
      <c r="N82" s="36"/>
      <c r="O82" s="38">
        <f t="shared" ref="O82:O90" si="3">L82</f>
        <v>1737.8983609822501</v>
      </c>
      <c r="P82" s="36"/>
      <c r="Q82" s="46" t="s">
        <v>81</v>
      </c>
      <c r="R82" s="36"/>
      <c r="S82" s="36"/>
    </row>
    <row r="83" spans="1:19" ht="14.1" customHeight="1" x14ac:dyDescent="0.25">
      <c r="A83" s="2">
        <v>12</v>
      </c>
      <c r="B83" s="35"/>
      <c r="H83" s="31" t="s">
        <v>86</v>
      </c>
      <c r="I83" s="36"/>
      <c r="J83" s="32" t="s">
        <v>72</v>
      </c>
      <c r="K83" s="76" t="s">
        <v>38</v>
      </c>
      <c r="L83" s="45">
        <f>'TEC SS Allocable 2025B'!I118/1000</f>
        <v>4947.0780877097895</v>
      </c>
      <c r="M83" s="14">
        <v>146</v>
      </c>
      <c r="O83" s="38">
        <f t="shared" si="3"/>
        <v>4947.0780877097895</v>
      </c>
      <c r="Q83" s="46" t="s">
        <v>78</v>
      </c>
      <c r="S83" s="36"/>
    </row>
    <row r="84" spans="1:19" ht="14.1" customHeight="1" x14ac:dyDescent="0.25">
      <c r="A84" s="2">
        <v>13</v>
      </c>
      <c r="B84" s="35"/>
      <c r="C84" s="49"/>
      <c r="E84" s="7"/>
      <c r="F84" s="36"/>
      <c r="G84" s="36"/>
      <c r="H84" s="31" t="s">
        <v>87</v>
      </c>
      <c r="I84" s="36"/>
      <c r="J84" s="53" t="s">
        <v>72</v>
      </c>
      <c r="K84" s="76" t="s">
        <v>38</v>
      </c>
      <c r="L84" s="45">
        <f>'TEC SS Allocable 2025B'!I119/1000</f>
        <v>384.31779719199454</v>
      </c>
      <c r="M84" s="14">
        <v>146</v>
      </c>
      <c r="O84" s="38">
        <f t="shared" si="3"/>
        <v>384.31779719199454</v>
      </c>
      <c r="Q84" s="14" t="s">
        <v>78</v>
      </c>
      <c r="S84" s="36"/>
    </row>
    <row r="85" spans="1:19" ht="14.1" customHeight="1" x14ac:dyDescent="0.25">
      <c r="A85" s="2">
        <v>14</v>
      </c>
      <c r="B85" s="35"/>
      <c r="C85" s="29"/>
      <c r="F85" s="36"/>
      <c r="G85" s="36"/>
      <c r="H85" s="31" t="s">
        <v>88</v>
      </c>
      <c r="I85" s="36"/>
      <c r="J85" s="32" t="s">
        <v>72</v>
      </c>
      <c r="K85" s="76" t="s">
        <v>38</v>
      </c>
      <c r="L85" s="45">
        <f>'TEC SS Allocable 2025B'!I122/1000</f>
        <v>31.551259069693643</v>
      </c>
      <c r="M85" s="14">
        <v>146</v>
      </c>
      <c r="O85" s="38">
        <f t="shared" si="3"/>
        <v>31.551259069693643</v>
      </c>
      <c r="Q85" s="46" t="s">
        <v>78</v>
      </c>
      <c r="S85" s="36"/>
    </row>
    <row r="86" spans="1:19" ht="14.1" customHeight="1" x14ac:dyDescent="0.25">
      <c r="A86" s="2">
        <v>15</v>
      </c>
      <c r="B86" s="35"/>
      <c r="H86" s="31" t="s">
        <v>67</v>
      </c>
      <c r="I86" s="36"/>
      <c r="J86" s="32" t="s">
        <v>72</v>
      </c>
      <c r="K86" s="76" t="s">
        <v>38</v>
      </c>
      <c r="L86" s="45">
        <f>'TEC SS Allocable 2025B'!I124/1000</f>
        <v>183.29878084654905</v>
      </c>
      <c r="M86" s="14">
        <v>146</v>
      </c>
      <c r="O86" s="38">
        <f t="shared" si="3"/>
        <v>183.29878084654905</v>
      </c>
      <c r="Q86" s="46" t="s">
        <v>68</v>
      </c>
    </row>
    <row r="87" spans="1:19" ht="14.1" customHeight="1" x14ac:dyDescent="0.25">
      <c r="A87" s="2">
        <v>16</v>
      </c>
      <c r="B87" s="35"/>
      <c r="H87" s="31" t="s">
        <v>71</v>
      </c>
      <c r="J87" s="14" t="s">
        <v>72</v>
      </c>
      <c r="K87" s="75" t="s">
        <v>38</v>
      </c>
      <c r="L87" s="45">
        <f>'TEC SS Allocable 2025B'!I125/1000</f>
        <v>11.479994544985558</v>
      </c>
      <c r="M87" s="14">
        <v>146</v>
      </c>
      <c r="O87" s="38">
        <f t="shared" si="3"/>
        <v>11.479994544985558</v>
      </c>
      <c r="Q87" s="14" t="s">
        <v>73</v>
      </c>
    </row>
    <row r="88" spans="1:19" ht="14.1" customHeight="1" x14ac:dyDescent="0.25">
      <c r="A88" s="2">
        <v>17</v>
      </c>
      <c r="B88" s="35"/>
      <c r="H88" s="31" t="s">
        <v>90</v>
      </c>
      <c r="I88" s="36"/>
      <c r="J88" s="32" t="s">
        <v>72</v>
      </c>
      <c r="K88" s="75" t="s">
        <v>38</v>
      </c>
      <c r="L88" s="45">
        <f>'TEC SS Allocable 2025B'!I121/1000</f>
        <v>51.29253796075443</v>
      </c>
      <c r="M88" s="14">
        <v>146</v>
      </c>
      <c r="O88" s="38">
        <f t="shared" si="3"/>
        <v>51.29253796075443</v>
      </c>
      <c r="Q88" s="14" t="s">
        <v>91</v>
      </c>
    </row>
    <row r="89" spans="1:19" ht="14.1" customHeight="1" x14ac:dyDescent="0.25">
      <c r="A89" s="2">
        <v>18</v>
      </c>
      <c r="B89" s="35"/>
      <c r="H89" s="31" t="s">
        <v>93</v>
      </c>
      <c r="I89" s="36"/>
      <c r="J89" s="14" t="s">
        <v>72</v>
      </c>
      <c r="K89" s="75" t="s">
        <v>38</v>
      </c>
      <c r="L89" s="45">
        <f>'TEC SS Allocable 2025B'!I127/1000</f>
        <v>216.63156353510254</v>
      </c>
      <c r="M89" s="14">
        <v>146</v>
      </c>
      <c r="O89" s="38">
        <f t="shared" si="3"/>
        <v>216.63156353510254</v>
      </c>
      <c r="Q89" s="14" t="s">
        <v>78</v>
      </c>
    </row>
    <row r="90" spans="1:19" ht="14.1" customHeight="1" x14ac:dyDescent="0.25">
      <c r="A90" s="2">
        <v>19</v>
      </c>
      <c r="B90" s="35"/>
      <c r="C90" s="49"/>
      <c r="D90" s="7"/>
      <c r="E90" s="7"/>
      <c r="F90" s="36"/>
      <c r="G90" s="36"/>
      <c r="H90" s="31" t="s">
        <v>94</v>
      </c>
      <c r="I90" s="36"/>
      <c r="J90" s="37">
        <v>41275</v>
      </c>
      <c r="K90" s="76" t="s">
        <v>38</v>
      </c>
      <c r="L90" s="45">
        <f>'TEC SS Allocable 2025B'!I130/1000</f>
        <v>93.94700000040001</v>
      </c>
      <c r="M90" s="14">
        <v>146</v>
      </c>
      <c r="O90" s="38">
        <f t="shared" si="3"/>
        <v>93.94700000040001</v>
      </c>
      <c r="Q90" s="14" t="s">
        <v>78</v>
      </c>
      <c r="S90" s="36"/>
    </row>
    <row r="91" spans="1:19" ht="14.1" customHeight="1" x14ac:dyDescent="0.25">
      <c r="A91" s="2">
        <v>20</v>
      </c>
      <c r="B91" s="35"/>
      <c r="C91" s="29"/>
      <c r="E91" s="7"/>
      <c r="F91" s="36"/>
      <c r="G91" s="36"/>
      <c r="K91" s="75"/>
      <c r="S91" s="36"/>
    </row>
    <row r="92" spans="1:19" ht="14.1" customHeight="1" x14ac:dyDescent="0.25">
      <c r="A92" s="2">
        <v>21</v>
      </c>
      <c r="B92" s="35"/>
      <c r="C92" s="29" t="s">
        <v>106</v>
      </c>
      <c r="E92" s="7" t="s">
        <v>107</v>
      </c>
      <c r="F92" s="36"/>
      <c r="G92" s="36"/>
      <c r="H92" s="31" t="s">
        <v>63</v>
      </c>
      <c r="I92" s="36"/>
      <c r="J92" s="32">
        <v>43831</v>
      </c>
      <c r="K92" s="76" t="s">
        <v>65</v>
      </c>
      <c r="L92" s="45">
        <f>'Sent Received Labor 2025B'!O14/1000</f>
        <v>421.45854323539999</v>
      </c>
      <c r="M92" s="39">
        <v>146</v>
      </c>
      <c r="N92" s="36"/>
      <c r="O92" s="38">
        <f>L92</f>
        <v>421.45854323539999</v>
      </c>
      <c r="P92" s="36"/>
      <c r="Q92" s="46" t="s">
        <v>64</v>
      </c>
      <c r="S92" s="36"/>
    </row>
    <row r="93" spans="1:19" ht="14.1" customHeight="1" x14ac:dyDescent="0.25">
      <c r="A93" s="2">
        <v>22</v>
      </c>
      <c r="B93" s="54"/>
      <c r="C93" s="29"/>
      <c r="E93" s="7"/>
      <c r="F93" s="36"/>
      <c r="G93" s="36"/>
      <c r="H93" s="31"/>
      <c r="I93" s="36"/>
      <c r="J93" s="32"/>
      <c r="K93" s="76"/>
      <c r="L93" s="45"/>
      <c r="M93" s="14"/>
      <c r="N93" s="36"/>
      <c r="O93" s="38"/>
      <c r="P93" s="36"/>
      <c r="Q93" s="46"/>
      <c r="S93" s="36"/>
    </row>
    <row r="94" spans="1:19" ht="14.1" customHeight="1" x14ac:dyDescent="0.25">
      <c r="A94" s="2">
        <v>23</v>
      </c>
      <c r="B94" s="35"/>
      <c r="C94" s="29"/>
      <c r="E94" s="7"/>
      <c r="F94" s="36"/>
      <c r="G94" s="36"/>
      <c r="H94" s="31" t="s">
        <v>63</v>
      </c>
      <c r="I94" s="36"/>
      <c r="J94" s="32">
        <v>44197</v>
      </c>
      <c r="K94" s="76" t="s">
        <v>59</v>
      </c>
      <c r="L94" s="45">
        <f>'Recieved Allocations 2025B'!E44/1000+'Recieved Allocations 2025B'!E45/1000+'Recieved Allocations 2025B'!E46/1000</f>
        <v>2783.9626716417906</v>
      </c>
      <c r="M94" s="14" t="s">
        <v>108</v>
      </c>
      <c r="N94" s="36"/>
      <c r="O94" s="38">
        <f>L94</f>
        <v>2783.9626716417906</v>
      </c>
      <c r="P94" s="36"/>
      <c r="Q94" s="46" t="s">
        <v>64</v>
      </c>
      <c r="S94" s="36"/>
    </row>
    <row r="95" spans="1:19" ht="14.1" customHeight="1" x14ac:dyDescent="0.25">
      <c r="A95" s="2">
        <v>24</v>
      </c>
      <c r="B95" s="35"/>
      <c r="C95" s="29"/>
      <c r="E95" s="7"/>
      <c r="F95" s="36"/>
      <c r="G95" s="36"/>
      <c r="H95" s="31" t="s">
        <v>109</v>
      </c>
      <c r="I95" s="36"/>
      <c r="J95" s="32" t="s">
        <v>72</v>
      </c>
      <c r="K95" s="76" t="s">
        <v>59</v>
      </c>
      <c r="L95" s="45">
        <f>'Recieved Allocations 2025B'!E38/1000</f>
        <v>11075.02674707617</v>
      </c>
      <c r="M95" s="14" t="s">
        <v>110</v>
      </c>
      <c r="N95" s="36"/>
      <c r="O95" s="38">
        <f>L95</f>
        <v>11075.02674707617</v>
      </c>
      <c r="P95" s="36"/>
      <c r="Q95" s="46" t="s">
        <v>111</v>
      </c>
      <c r="S95" s="36"/>
    </row>
    <row r="96" spans="1:19" ht="14.1" customHeight="1" x14ac:dyDescent="0.25">
      <c r="A96" s="2">
        <v>25</v>
      </c>
      <c r="B96" s="55"/>
      <c r="S96" s="36"/>
    </row>
    <row r="97" spans="1:22" ht="14.1" customHeight="1" x14ac:dyDescent="0.25">
      <c r="A97" s="2">
        <v>26</v>
      </c>
      <c r="B97" s="35"/>
      <c r="C97" s="29" t="s">
        <v>112</v>
      </c>
      <c r="E97" s="7" t="s">
        <v>75</v>
      </c>
      <c r="F97" s="36"/>
      <c r="G97" s="36"/>
      <c r="H97" s="31" t="s">
        <v>63</v>
      </c>
      <c r="J97" s="32">
        <v>43831</v>
      </c>
      <c r="K97" s="76" t="s">
        <v>65</v>
      </c>
      <c r="L97" s="56">
        <f>'Sent Received Labor 2025B'!O20/1000</f>
        <v>42.714397546000008</v>
      </c>
      <c r="M97" s="14">
        <v>146</v>
      </c>
      <c r="O97" s="38">
        <f t="shared" ref="O97:O98" si="4">L97</f>
        <v>42.714397546000008</v>
      </c>
      <c r="Q97" s="46" t="s">
        <v>64</v>
      </c>
      <c r="S97" s="36"/>
    </row>
    <row r="98" spans="1:22" ht="14.1" customHeight="1" x14ac:dyDescent="0.25">
      <c r="A98" s="2">
        <v>27</v>
      </c>
      <c r="B98" s="35"/>
      <c r="C98" s="29"/>
      <c r="E98" s="7"/>
      <c r="F98" s="36"/>
      <c r="G98" s="36"/>
      <c r="H98" s="31" t="s">
        <v>113</v>
      </c>
      <c r="I98" s="36"/>
      <c r="J98" s="41" t="s">
        <v>122</v>
      </c>
      <c r="K98" s="76" t="s">
        <v>69</v>
      </c>
      <c r="L98" s="45">
        <f>53052587.16/1000</f>
        <v>53052.587159999995</v>
      </c>
      <c r="M98" s="39">
        <v>146</v>
      </c>
      <c r="N98" s="36"/>
      <c r="O98" s="38">
        <f t="shared" si="4"/>
        <v>53052.587159999995</v>
      </c>
      <c r="P98" s="36"/>
      <c r="Q98" s="46" t="s">
        <v>64</v>
      </c>
      <c r="S98" s="36"/>
    </row>
    <row r="99" spans="1:22" ht="14.1" customHeight="1" x14ac:dyDescent="0.25">
      <c r="A99" s="2">
        <v>28</v>
      </c>
      <c r="B99" s="35"/>
      <c r="F99" s="36"/>
      <c r="G99" s="36"/>
      <c r="H99" s="31" t="s">
        <v>115</v>
      </c>
      <c r="I99" s="36"/>
      <c r="J99" s="32">
        <v>42767</v>
      </c>
      <c r="K99" s="78" t="s">
        <v>69</v>
      </c>
      <c r="L99" s="45">
        <f>250200/1000</f>
        <v>250.2</v>
      </c>
      <c r="M99" s="14">
        <v>146</v>
      </c>
      <c r="N99" s="36"/>
      <c r="O99" s="38">
        <f>L99</f>
        <v>250.2</v>
      </c>
      <c r="P99" s="36"/>
      <c r="Q99" s="46" t="s">
        <v>64</v>
      </c>
      <c r="R99" s="36"/>
      <c r="S99" s="36"/>
    </row>
    <row r="100" spans="1:22" ht="14.1" customHeight="1" x14ac:dyDescent="0.25">
      <c r="A100" s="2">
        <v>29</v>
      </c>
      <c r="B100" s="57"/>
      <c r="C100" s="29"/>
      <c r="E100" s="7"/>
      <c r="F100" s="36"/>
      <c r="G100" s="36"/>
      <c r="H100" s="31"/>
      <c r="I100" s="36"/>
      <c r="J100" s="32"/>
      <c r="K100" s="76"/>
      <c r="L100" s="45"/>
      <c r="M100" s="14"/>
      <c r="N100" s="36"/>
      <c r="O100" s="38"/>
      <c r="P100" s="36"/>
      <c r="Q100" s="46"/>
      <c r="R100" s="36"/>
      <c r="S100" s="36"/>
    </row>
    <row r="101" spans="1:22" ht="14.1" customHeight="1" x14ac:dyDescent="0.25">
      <c r="A101" s="2">
        <v>30</v>
      </c>
      <c r="C101" s="29"/>
      <c r="E101" s="7"/>
      <c r="F101" s="36"/>
      <c r="G101" s="36"/>
      <c r="H101" s="31" t="s">
        <v>97</v>
      </c>
      <c r="I101" s="36"/>
      <c r="J101" s="32">
        <v>42767</v>
      </c>
      <c r="K101" s="76" t="s">
        <v>69</v>
      </c>
      <c r="L101" s="45">
        <f>40463100/1000</f>
        <v>40463.1</v>
      </c>
      <c r="M101" s="14">
        <v>234</v>
      </c>
      <c r="N101" s="36"/>
      <c r="O101" s="38">
        <f>L101</f>
        <v>40463.1</v>
      </c>
      <c r="P101" s="36"/>
      <c r="Q101" s="46" t="s">
        <v>64</v>
      </c>
      <c r="R101" s="36"/>
      <c r="S101" s="36"/>
    </row>
    <row r="102" spans="1:22" ht="14.1" customHeight="1" x14ac:dyDescent="0.25">
      <c r="A102" s="2">
        <v>31</v>
      </c>
      <c r="C102" s="29"/>
      <c r="E102" s="7"/>
      <c r="F102" s="36"/>
      <c r="G102" s="36"/>
      <c r="H102" s="31"/>
      <c r="I102" s="36"/>
      <c r="J102" s="32"/>
      <c r="K102" s="76"/>
      <c r="L102" s="45"/>
      <c r="M102" s="14"/>
      <c r="N102" s="36"/>
      <c r="O102" s="38"/>
      <c r="P102" s="36"/>
      <c r="Q102" s="46"/>
      <c r="R102" s="36"/>
      <c r="S102" s="36"/>
    </row>
    <row r="103" spans="1:22" ht="14.1" customHeight="1" x14ac:dyDescent="0.3">
      <c r="A103" s="2">
        <v>32</v>
      </c>
      <c r="C103" s="29" t="s">
        <v>116</v>
      </c>
      <c r="E103" s="7" t="s">
        <v>75</v>
      </c>
      <c r="F103" s="36"/>
      <c r="G103" s="36"/>
      <c r="H103" s="31" t="s">
        <v>63</v>
      </c>
      <c r="I103" s="36"/>
      <c r="J103" s="32">
        <v>42736</v>
      </c>
      <c r="K103" s="76" t="s">
        <v>65</v>
      </c>
      <c r="L103" s="64">
        <f>'Sent Received Labor 2025B'!O13/1000</f>
        <v>72.730192657600014</v>
      </c>
      <c r="M103" s="14">
        <v>146</v>
      </c>
      <c r="N103" s="36"/>
      <c r="O103" s="38">
        <f>L103</f>
        <v>72.730192657600014</v>
      </c>
      <c r="P103" s="36"/>
      <c r="Q103" s="46" t="s">
        <v>64</v>
      </c>
      <c r="R103" s="36"/>
      <c r="S103" s="36"/>
    </row>
    <row r="104" spans="1:22" ht="14.1" customHeight="1" x14ac:dyDescent="0.3">
      <c r="A104" s="2">
        <v>33</v>
      </c>
      <c r="K104" s="77"/>
      <c r="L104"/>
    </row>
    <row r="105" spans="1:22" ht="14.1" customHeight="1" x14ac:dyDescent="0.25">
      <c r="A105" s="2">
        <v>34</v>
      </c>
      <c r="C105" s="30" t="s">
        <v>117</v>
      </c>
      <c r="E105" s="7" t="s">
        <v>75</v>
      </c>
      <c r="F105" s="36"/>
      <c r="G105" s="36"/>
      <c r="H105" s="31" t="s">
        <v>63</v>
      </c>
      <c r="I105" s="36"/>
      <c r="J105" s="65">
        <v>43831</v>
      </c>
      <c r="K105" s="76" t="s">
        <v>65</v>
      </c>
      <c r="L105" s="38">
        <f>'Sent Received Labor 2025B'!O19/1000+'Sent Received Labor 2025B'!O21/1000</f>
        <v>227.88423985700001</v>
      </c>
      <c r="M105" s="14">
        <v>146</v>
      </c>
      <c r="N105" s="36"/>
      <c r="O105" s="38">
        <f>L105</f>
        <v>227.88423985700001</v>
      </c>
      <c r="P105" s="36"/>
      <c r="Q105" s="46" t="s">
        <v>64</v>
      </c>
    </row>
    <row r="106" spans="1:22" ht="14.1" customHeight="1" x14ac:dyDescent="0.25">
      <c r="A106" s="2">
        <v>35</v>
      </c>
      <c r="C106" s="30"/>
      <c r="E106" s="7"/>
      <c r="F106" s="36"/>
      <c r="G106" s="36"/>
      <c r="H106" s="31"/>
      <c r="I106" s="36"/>
      <c r="J106" s="65"/>
      <c r="K106" s="76"/>
      <c r="L106" s="38"/>
      <c r="M106" s="14"/>
      <c r="N106" s="36"/>
      <c r="P106" s="36"/>
      <c r="Q106" s="46"/>
    </row>
    <row r="107" spans="1:22" ht="14.1" customHeight="1" x14ac:dyDescent="0.25">
      <c r="A107" s="2">
        <v>36</v>
      </c>
      <c r="C107" s="30" t="s">
        <v>118</v>
      </c>
      <c r="E107" s="7" t="s">
        <v>75</v>
      </c>
      <c r="F107" s="36"/>
      <c r="G107" s="36"/>
      <c r="H107" s="31" t="s">
        <v>63</v>
      </c>
      <c r="I107" s="36"/>
      <c r="J107" s="32">
        <v>43831</v>
      </c>
      <c r="K107" s="76" t="s">
        <v>65</v>
      </c>
      <c r="L107" s="66">
        <f>'Sent Received Labor 2025B'!O15/1000</f>
        <v>78.560621037600015</v>
      </c>
      <c r="M107" s="14">
        <v>146</v>
      </c>
      <c r="N107" s="36"/>
      <c r="O107" s="38">
        <f t="shared" ref="O107" si="5">L107</f>
        <v>78.560621037600015</v>
      </c>
      <c r="P107" s="36"/>
      <c r="Q107" s="46" t="s">
        <v>64</v>
      </c>
    </row>
    <row r="108" spans="1:22" ht="14.1" customHeight="1" x14ac:dyDescent="0.25">
      <c r="A108" s="2">
        <v>37</v>
      </c>
      <c r="C108" s="30"/>
      <c r="E108" s="7"/>
      <c r="F108" s="36"/>
      <c r="G108" s="36"/>
      <c r="H108" s="31"/>
      <c r="I108" s="36"/>
      <c r="J108" s="65"/>
      <c r="K108" s="76"/>
      <c r="L108" s="38"/>
      <c r="M108" s="14"/>
      <c r="N108" s="36"/>
      <c r="P108" s="36"/>
      <c r="Q108" s="46"/>
    </row>
    <row r="109" spans="1:22" ht="14.1" customHeight="1" x14ac:dyDescent="0.25">
      <c r="A109" s="2">
        <v>38</v>
      </c>
      <c r="C109" s="30" t="s">
        <v>119</v>
      </c>
      <c r="E109" s="7" t="s">
        <v>75</v>
      </c>
      <c r="F109" s="36"/>
      <c r="G109" s="36"/>
      <c r="H109" s="31" t="s">
        <v>63</v>
      </c>
      <c r="I109" s="36"/>
      <c r="J109" s="32">
        <v>43831</v>
      </c>
      <c r="K109" s="76" t="s">
        <v>65</v>
      </c>
      <c r="L109" s="38">
        <f>'Sent Received Labor 2025B'!O16/1000</f>
        <v>25.779173849400003</v>
      </c>
      <c r="M109" s="14">
        <v>146</v>
      </c>
      <c r="N109" s="36"/>
      <c r="O109" s="38">
        <f t="shared" ref="O109" si="6">L109</f>
        <v>25.779173849400003</v>
      </c>
      <c r="P109" s="36"/>
      <c r="Q109" s="46" t="s">
        <v>64</v>
      </c>
    </row>
    <row r="110" spans="1:22" ht="14.1" customHeight="1" x14ac:dyDescent="0.25">
      <c r="A110" s="2">
        <v>39</v>
      </c>
      <c r="C110" s="30"/>
      <c r="E110" s="7"/>
      <c r="F110" s="36"/>
      <c r="G110" s="36"/>
      <c r="H110" s="31"/>
      <c r="I110" s="36"/>
      <c r="J110" s="65"/>
      <c r="K110" s="76"/>
      <c r="L110" s="38"/>
      <c r="M110" s="14"/>
      <c r="N110" s="36"/>
      <c r="P110" s="36"/>
      <c r="Q110" s="46"/>
    </row>
    <row r="111" spans="1:22" ht="14.1" customHeight="1" x14ac:dyDescent="0.3">
      <c r="A111" s="2">
        <v>40</v>
      </c>
      <c r="C111" s="30" t="s">
        <v>120</v>
      </c>
      <c r="E111" s="7" t="s">
        <v>75</v>
      </c>
      <c r="F111" s="36"/>
      <c r="G111" s="36"/>
      <c r="H111" s="31" t="s">
        <v>63</v>
      </c>
      <c r="I111" s="36"/>
      <c r="J111" s="32">
        <v>43831</v>
      </c>
      <c r="K111" s="76" t="s">
        <v>65</v>
      </c>
      <c r="L111" s="38">
        <f>'Sent Received Labor 2025B'!O17/1000</f>
        <v>8.2801477572</v>
      </c>
      <c r="M111" s="14">
        <v>146</v>
      </c>
      <c r="N111" s="36"/>
      <c r="O111" s="38">
        <f t="shared" ref="O111" si="7">L111</f>
        <v>8.2801477572</v>
      </c>
      <c r="P111" s="36"/>
      <c r="Q111" s="46" t="s">
        <v>64</v>
      </c>
      <c r="T111"/>
      <c r="U111"/>
      <c r="V111"/>
    </row>
    <row r="112" spans="1:22" ht="14.1" customHeight="1" x14ac:dyDescent="0.3">
      <c r="A112" s="2">
        <v>41</v>
      </c>
      <c r="C112" s="30"/>
      <c r="E112" s="7"/>
      <c r="F112" s="36"/>
      <c r="G112" s="36"/>
      <c r="H112" s="31"/>
      <c r="I112" s="36"/>
      <c r="J112" s="65"/>
      <c r="K112" s="76"/>
      <c r="L112" s="38"/>
      <c r="M112" s="14"/>
      <c r="N112" s="36"/>
      <c r="P112" s="36"/>
      <c r="Q112" s="46"/>
      <c r="T112"/>
      <c r="U112"/>
      <c r="V112"/>
    </row>
    <row r="113" spans="1:22" ht="14.1" customHeight="1" x14ac:dyDescent="0.3">
      <c r="A113" s="2">
        <v>42</v>
      </c>
      <c r="C113" s="30" t="s">
        <v>121</v>
      </c>
      <c r="E113" s="7" t="s">
        <v>75</v>
      </c>
      <c r="F113" s="36"/>
      <c r="G113" s="36"/>
      <c r="H113" s="31" t="s">
        <v>63</v>
      </c>
      <c r="I113" s="36"/>
      <c r="J113" s="32">
        <v>43831</v>
      </c>
      <c r="K113" s="76" t="s">
        <v>65</v>
      </c>
      <c r="L113" s="38">
        <f>'Sent Received Labor 2025B'!O18/1000</f>
        <v>9.6141426124999985</v>
      </c>
      <c r="M113" s="14">
        <v>146</v>
      </c>
      <c r="N113" s="36"/>
      <c r="O113" s="38">
        <f t="shared" ref="O113" si="8">L113</f>
        <v>9.6141426124999985</v>
      </c>
      <c r="P113" s="36"/>
      <c r="Q113" s="46" t="s">
        <v>64</v>
      </c>
      <c r="T113"/>
      <c r="U113"/>
      <c r="V113"/>
    </row>
    <row r="114" spans="1:22" ht="14.1" customHeight="1" x14ac:dyDescent="0.3">
      <c r="A114" s="2">
        <v>43</v>
      </c>
      <c r="C114" s="30"/>
      <c r="E114" s="7"/>
      <c r="F114" s="36"/>
      <c r="G114" s="36"/>
      <c r="H114" s="31"/>
      <c r="I114" s="36"/>
      <c r="J114" s="32"/>
      <c r="K114" s="76"/>
      <c r="L114" s="38"/>
      <c r="M114" s="14"/>
      <c r="N114" s="36"/>
      <c r="O114" s="38"/>
      <c r="P114" s="36"/>
      <c r="Q114" s="46"/>
      <c r="T114"/>
      <c r="U114"/>
      <c r="V114"/>
    </row>
    <row r="115" spans="1:22" ht="14.1" customHeight="1" thickBot="1" x14ac:dyDescent="0.35">
      <c r="B115" s="1"/>
      <c r="C115" s="1" t="s">
        <v>100</v>
      </c>
      <c r="D115" s="1"/>
      <c r="E115" s="8"/>
      <c r="F115" s="59"/>
      <c r="G115" s="59"/>
      <c r="H115" s="60"/>
      <c r="I115" s="59"/>
      <c r="J115" s="61"/>
      <c r="K115" s="79"/>
      <c r="L115" s="62"/>
      <c r="M115" s="9"/>
      <c r="N115" s="59"/>
      <c r="O115" s="62"/>
      <c r="P115" s="59"/>
      <c r="Q115" s="63"/>
      <c r="R115" s="59"/>
      <c r="S115" s="36"/>
      <c r="T115"/>
      <c r="U115"/>
      <c r="V115"/>
    </row>
    <row r="116" spans="1:22" ht="14.1" customHeight="1" x14ac:dyDescent="0.3">
      <c r="I116" s="14"/>
      <c r="Q116" s="2" t="s">
        <v>101</v>
      </c>
      <c r="T116"/>
      <c r="U116"/>
      <c r="V116"/>
    </row>
    <row r="117" spans="1:22" ht="14.1" customHeight="1" x14ac:dyDescent="0.3">
      <c r="T117"/>
      <c r="U117"/>
      <c r="V117"/>
    </row>
    <row r="118" spans="1:22" ht="14.1" customHeight="1" x14ac:dyDescent="0.3">
      <c r="A118" s="2" t="s">
        <v>102</v>
      </c>
      <c r="T118"/>
      <c r="U118"/>
      <c r="V118"/>
    </row>
    <row r="119" spans="1:22" ht="14.1" customHeight="1" x14ac:dyDescent="0.3">
      <c r="T119"/>
      <c r="U119"/>
      <c r="V119"/>
    </row>
    <row r="120" spans="1:22" ht="14.1" customHeight="1" x14ac:dyDescent="0.3">
      <c r="T120"/>
      <c r="U120"/>
      <c r="V120"/>
    </row>
    <row r="121" spans="1:22" ht="14.1" customHeight="1" x14ac:dyDescent="0.3">
      <c r="T121"/>
      <c r="U121"/>
      <c r="V121"/>
    </row>
  </sheetData>
  <mergeCells count="2">
    <mergeCell ref="L10:M10"/>
    <mergeCell ref="K69:L69"/>
  </mergeCells>
  <conditionalFormatting sqref="O57">
    <cfRule type="cellIs" dxfId="1" priority="1" stopIfTrue="1" operator="equal">
      <formula>"Yes"</formula>
    </cfRule>
  </conditionalFormatting>
  <conditionalFormatting sqref="P116">
    <cfRule type="cellIs" dxfId="0" priority="2" stopIfTrue="1" operator="equal">
      <formula>"Yes"</formula>
    </cfRule>
  </conditionalFormatting>
  <pageMargins left="1" right="0" top="1" bottom="0" header="0" footer="0"/>
  <pageSetup scale="62" fitToHeight="2" orientation="landscape" r:id="rId1"/>
  <headerFooter alignWithMargins="0"/>
  <rowBreaks count="1" manualBreakCount="1">
    <brk id="59" max="16383" man="1"/>
  </rowBreaks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2155-91BD-400E-988B-BC66F38085B5}">
  <sheetPr>
    <tabColor theme="9"/>
  </sheetPr>
  <dimension ref="A1:AE182"/>
  <sheetViews>
    <sheetView zoomScale="84" zoomScaleNormal="84" workbookViewId="0">
      <pane xSplit="5" ySplit="4" topLeftCell="F113" activePane="bottomRight" state="frozen"/>
      <selection pane="topRight" activeCell="F198" sqref="F198"/>
      <selection pane="bottomLeft" activeCell="F198" sqref="F198"/>
      <selection pane="bottomRight" activeCell="C138" sqref="C138"/>
    </sheetView>
  </sheetViews>
  <sheetFormatPr defaultRowHeight="14.4" outlineLevelCol="1" x14ac:dyDescent="0.3"/>
  <cols>
    <col min="1" max="1" width="43.33203125" hidden="1" customWidth="1" outlineLevel="1"/>
    <col min="2" max="2" width="38.33203125" bestFit="1" customWidth="1" collapsed="1"/>
    <col min="3" max="3" width="55.44140625" style="82" bestFit="1" customWidth="1"/>
    <col min="4" max="4" width="17.6640625" style="82" hidden="1" customWidth="1"/>
    <col min="5" max="5" width="17.88671875" style="81" hidden="1" customWidth="1"/>
    <col min="6" max="6" width="16.44140625" bestFit="1" customWidth="1"/>
    <col min="7" max="8" width="16" bestFit="1" customWidth="1"/>
    <col min="9" max="9" width="15" customWidth="1"/>
    <col min="10" max="15" width="13.33203125" customWidth="1"/>
    <col min="16" max="16" width="9.109375" style="80" customWidth="1"/>
    <col min="17" max="17" width="8.6640625" style="80" customWidth="1"/>
    <col min="18" max="18" width="8.5546875" customWidth="1"/>
    <col min="19" max="21" width="13.44140625" hidden="1" customWidth="1"/>
    <col min="22" max="22" width="15.33203125" hidden="1" customWidth="1"/>
    <col min="23" max="23" width="13.6640625" hidden="1" customWidth="1"/>
    <col min="24" max="24" width="13.44140625" hidden="1" customWidth="1"/>
    <col min="25" max="25" width="12.88671875" hidden="1" customWidth="1"/>
    <col min="26" max="26" width="9.6640625" hidden="1" customWidth="1"/>
    <col min="27" max="27" width="17.109375" hidden="1" customWidth="1"/>
    <col min="28" max="28" width="8.88671875" hidden="1" customWidth="1"/>
    <col min="29" max="30" width="8.88671875" customWidth="1"/>
  </cols>
  <sheetData>
    <row r="1" spans="1:28" ht="30.6" customHeight="1" x14ac:dyDescent="0.3">
      <c r="F1" s="162" t="s">
        <v>123</v>
      </c>
    </row>
    <row r="2" spans="1:28" ht="30.9" customHeight="1" x14ac:dyDescent="0.3">
      <c r="C2" s="161"/>
      <c r="D2" s="161"/>
      <c r="E2" s="160"/>
      <c r="F2" s="159" t="s">
        <v>124</v>
      </c>
      <c r="G2" s="159"/>
      <c r="H2" s="159"/>
      <c r="I2" s="159"/>
      <c r="J2" s="159"/>
      <c r="K2" s="159"/>
      <c r="L2" s="159"/>
      <c r="M2" s="159"/>
      <c r="N2" s="159"/>
      <c r="O2" s="159"/>
      <c r="P2" s="157"/>
      <c r="Q2" s="157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7"/>
    </row>
    <row r="3" spans="1:28" s="145" customFormat="1" ht="25.5" customHeight="1" x14ac:dyDescent="0.3">
      <c r="C3" s="156"/>
      <c r="D3" s="156"/>
      <c r="E3" s="155" t="s">
        <v>125</v>
      </c>
      <c r="F3" s="149" t="s">
        <v>126</v>
      </c>
      <c r="G3" s="148" t="s">
        <v>126</v>
      </c>
      <c r="H3" s="146" t="s">
        <v>126</v>
      </c>
      <c r="I3" s="146" t="s">
        <v>126</v>
      </c>
      <c r="J3" s="146" t="s">
        <v>126</v>
      </c>
      <c r="K3" s="146" t="s">
        <v>126</v>
      </c>
      <c r="L3" s="146" t="s">
        <v>126</v>
      </c>
      <c r="M3" s="146" t="s">
        <v>126</v>
      </c>
      <c r="N3" s="146" t="s">
        <v>126</v>
      </c>
      <c r="O3" s="146" t="s">
        <v>126</v>
      </c>
      <c r="P3" s="147"/>
      <c r="Q3" s="147"/>
      <c r="S3" s="226" t="s">
        <v>127</v>
      </c>
      <c r="T3" s="226"/>
      <c r="U3" s="226"/>
      <c r="V3" s="226"/>
      <c r="W3" s="226"/>
      <c r="X3" s="226"/>
      <c r="Y3" s="226"/>
      <c r="Z3" s="226"/>
      <c r="AA3" s="226"/>
    </row>
    <row r="4" spans="1:28" s="145" customFormat="1" ht="30.75" customHeight="1" x14ac:dyDescent="0.3">
      <c r="A4" s="154" t="s">
        <v>128</v>
      </c>
      <c r="B4" s="153" t="s">
        <v>129</v>
      </c>
      <c r="C4" s="152" t="s">
        <v>130</v>
      </c>
      <c r="D4" s="151" t="s">
        <v>131</v>
      </c>
      <c r="E4" s="150" t="s">
        <v>132</v>
      </c>
      <c r="F4" s="149" t="s">
        <v>133</v>
      </c>
      <c r="G4" s="148" t="s">
        <v>134</v>
      </c>
      <c r="H4" s="146" t="s">
        <v>135</v>
      </c>
      <c r="I4" s="146" t="s">
        <v>136</v>
      </c>
      <c r="J4" s="146" t="s">
        <v>137</v>
      </c>
      <c r="K4" s="146" t="s">
        <v>138</v>
      </c>
      <c r="L4" s="146" t="s">
        <v>139</v>
      </c>
      <c r="M4" s="146" t="s">
        <v>76</v>
      </c>
      <c r="N4" s="146" t="s">
        <v>140</v>
      </c>
      <c r="O4" s="146" t="s">
        <v>141</v>
      </c>
      <c r="P4" s="147"/>
      <c r="Q4" s="147"/>
      <c r="S4" s="146" t="s">
        <v>134</v>
      </c>
      <c r="T4" s="146" t="s">
        <v>135</v>
      </c>
      <c r="U4" s="146" t="s">
        <v>136</v>
      </c>
      <c r="V4" s="146" t="s">
        <v>137</v>
      </c>
      <c r="W4" s="146" t="s">
        <v>138</v>
      </c>
      <c r="X4" s="146" t="s">
        <v>139</v>
      </c>
      <c r="Y4" s="146" t="s">
        <v>76</v>
      </c>
      <c r="Z4" s="146" t="s">
        <v>140</v>
      </c>
      <c r="AA4" s="146" t="s">
        <v>141</v>
      </c>
    </row>
    <row r="5" spans="1:28" hidden="1" x14ac:dyDescent="0.3">
      <c r="A5" s="86" t="s">
        <v>142</v>
      </c>
      <c r="B5" t="s">
        <v>143</v>
      </c>
      <c r="C5" s="82" t="s">
        <v>144</v>
      </c>
      <c r="D5" s="141" t="s">
        <v>145</v>
      </c>
      <c r="E5" s="131" t="s">
        <v>146</v>
      </c>
      <c r="F5" s="130">
        <v>806243.64122300001</v>
      </c>
      <c r="G5" s="129">
        <v>581059.79222941608</v>
      </c>
      <c r="H5" s="128">
        <v>144478.86050716159</v>
      </c>
      <c r="I5" s="128">
        <v>70707.567335257103</v>
      </c>
      <c r="J5" s="128">
        <v>0</v>
      </c>
      <c r="K5" s="128">
        <v>9997.4211511651993</v>
      </c>
      <c r="L5" s="128">
        <v>0</v>
      </c>
      <c r="M5" s="128">
        <v>0</v>
      </c>
      <c r="N5" s="128">
        <v>0</v>
      </c>
      <c r="O5" s="127">
        <v>0</v>
      </c>
      <c r="P5" s="126">
        <v>0</v>
      </c>
      <c r="Q5" s="126">
        <v>0</v>
      </c>
      <c r="S5" s="123">
        <v>0.72070000000000001</v>
      </c>
      <c r="T5" s="123">
        <v>0.1792</v>
      </c>
      <c r="U5" s="123">
        <v>8.77E-2</v>
      </c>
      <c r="V5" s="123"/>
      <c r="W5" s="123">
        <v>1.24E-2</v>
      </c>
      <c r="X5" s="123"/>
      <c r="Y5" s="123"/>
      <c r="Z5" s="123"/>
      <c r="AA5" s="123"/>
      <c r="AB5" s="124">
        <v>0</v>
      </c>
    </row>
    <row r="6" spans="1:28" hidden="1" x14ac:dyDescent="0.3">
      <c r="A6" s="86" t="s">
        <v>142</v>
      </c>
      <c r="B6" t="s">
        <v>143</v>
      </c>
      <c r="C6" s="82" t="s">
        <v>147</v>
      </c>
      <c r="D6" s="141" t="s">
        <v>145</v>
      </c>
      <c r="E6" s="131" t="s">
        <v>148</v>
      </c>
      <c r="F6" s="130">
        <v>124930.7076638</v>
      </c>
      <c r="G6" s="129">
        <v>90037.561013300656</v>
      </c>
      <c r="H6" s="128">
        <v>22387.582813352961</v>
      </c>
      <c r="I6" s="128">
        <v>10956.42306211526</v>
      </c>
      <c r="J6" s="128">
        <v>0</v>
      </c>
      <c r="K6" s="128">
        <v>1549.14077503112</v>
      </c>
      <c r="L6" s="128">
        <v>0</v>
      </c>
      <c r="M6" s="128">
        <v>0</v>
      </c>
      <c r="N6" s="128">
        <v>0</v>
      </c>
      <c r="O6" s="127">
        <v>0</v>
      </c>
      <c r="P6" s="126">
        <v>0</v>
      </c>
      <c r="Q6" s="126">
        <v>0</v>
      </c>
      <c r="S6" s="123">
        <v>0.72070000000000001</v>
      </c>
      <c r="T6" s="123">
        <v>0.1792</v>
      </c>
      <c r="U6" s="123">
        <v>8.77E-2</v>
      </c>
      <c r="V6" s="123"/>
      <c r="W6" s="123">
        <v>1.24E-2</v>
      </c>
      <c r="X6" s="123"/>
      <c r="Y6" s="123"/>
      <c r="Z6" s="123"/>
      <c r="AA6" s="123"/>
      <c r="AB6" s="124">
        <v>0</v>
      </c>
    </row>
    <row r="7" spans="1:28" hidden="1" x14ac:dyDescent="0.3">
      <c r="A7" s="86" t="s">
        <v>142</v>
      </c>
      <c r="B7" t="s">
        <v>143</v>
      </c>
      <c r="C7" s="82" t="s">
        <v>143</v>
      </c>
      <c r="D7" s="141" t="s">
        <v>145</v>
      </c>
      <c r="E7" s="131" t="s">
        <v>149</v>
      </c>
      <c r="F7" s="130">
        <v>786969.89031050005</v>
      </c>
      <c r="G7" s="129">
        <v>567169.19994677743</v>
      </c>
      <c r="H7" s="128">
        <v>141025.0043436416</v>
      </c>
      <c r="I7" s="128">
        <v>69017.259380230855</v>
      </c>
      <c r="J7" s="128">
        <v>0</v>
      </c>
      <c r="K7" s="128">
        <v>9758.4266398502004</v>
      </c>
      <c r="L7" s="128">
        <v>0</v>
      </c>
      <c r="M7" s="128">
        <v>0</v>
      </c>
      <c r="N7" s="128">
        <v>0</v>
      </c>
      <c r="O7" s="127">
        <v>0</v>
      </c>
      <c r="P7" s="126">
        <v>0</v>
      </c>
      <c r="Q7" s="126">
        <v>0</v>
      </c>
      <c r="S7" s="123">
        <v>0.72070000000000001</v>
      </c>
      <c r="T7" s="123">
        <v>0.1792</v>
      </c>
      <c r="U7" s="123">
        <v>8.77E-2</v>
      </c>
      <c r="V7" s="123"/>
      <c r="W7" s="123">
        <v>1.24E-2</v>
      </c>
      <c r="X7" s="123"/>
      <c r="Y7" s="123"/>
      <c r="Z7" s="123"/>
      <c r="AA7" s="123"/>
      <c r="AB7" s="124">
        <v>0</v>
      </c>
    </row>
    <row r="8" spans="1:28" hidden="1" x14ac:dyDescent="0.3">
      <c r="A8" s="86" t="s">
        <v>150</v>
      </c>
      <c r="B8" t="s">
        <v>143</v>
      </c>
      <c r="C8" s="82" t="s">
        <v>151</v>
      </c>
      <c r="D8" s="141" t="s">
        <v>151</v>
      </c>
      <c r="E8" s="131" t="s">
        <v>152</v>
      </c>
      <c r="F8" s="130">
        <v>869696.55643829994</v>
      </c>
      <c r="G8" s="129">
        <v>148457.20218401781</v>
      </c>
      <c r="H8" s="128">
        <v>708628.75418592675</v>
      </c>
      <c r="I8" s="128">
        <v>11479.994544985559</v>
      </c>
      <c r="J8" s="128">
        <v>0</v>
      </c>
      <c r="K8" s="128">
        <v>0</v>
      </c>
      <c r="L8" s="128">
        <v>347.87862257531998</v>
      </c>
      <c r="M8" s="128">
        <v>0</v>
      </c>
      <c r="N8" s="128">
        <v>782.72690079446988</v>
      </c>
      <c r="O8" s="127">
        <v>0</v>
      </c>
      <c r="P8" s="126">
        <v>0</v>
      </c>
      <c r="Q8" s="126">
        <v>0</v>
      </c>
      <c r="S8" s="123">
        <v>0.17069999999999999</v>
      </c>
      <c r="T8" s="123">
        <v>0.81479999999999997</v>
      </c>
      <c r="U8" s="123">
        <v>1.32E-2</v>
      </c>
      <c r="V8" s="123"/>
      <c r="W8" s="123"/>
      <c r="X8" s="123">
        <v>4.0000000000000002E-4</v>
      </c>
      <c r="Y8" s="123"/>
      <c r="Z8" s="123">
        <v>8.9999999999999998E-4</v>
      </c>
      <c r="AA8" s="123"/>
      <c r="AB8" s="124">
        <v>0</v>
      </c>
    </row>
    <row r="9" spans="1:28" hidden="1" x14ac:dyDescent="0.3">
      <c r="A9" s="86" t="s">
        <v>142</v>
      </c>
      <c r="B9" t="s">
        <v>143</v>
      </c>
      <c r="C9" s="82" t="s">
        <v>153</v>
      </c>
      <c r="D9" s="141" t="s">
        <v>145</v>
      </c>
      <c r="E9" s="131" t="s">
        <v>154</v>
      </c>
      <c r="F9" s="130">
        <v>715709.49496140005</v>
      </c>
      <c r="G9" s="129">
        <v>515811.83301868103</v>
      </c>
      <c r="H9" s="128">
        <v>128255.14149708289</v>
      </c>
      <c r="I9" s="128">
        <v>62767.722708114787</v>
      </c>
      <c r="J9" s="128">
        <v>0</v>
      </c>
      <c r="K9" s="128">
        <v>8874.7977375213595</v>
      </c>
      <c r="L9" s="128">
        <v>0</v>
      </c>
      <c r="M9" s="128">
        <v>0</v>
      </c>
      <c r="N9" s="128">
        <v>0</v>
      </c>
      <c r="O9" s="127">
        <v>0</v>
      </c>
      <c r="P9" s="126">
        <v>0</v>
      </c>
      <c r="Q9" s="126">
        <v>0</v>
      </c>
      <c r="S9" s="123">
        <v>0.72070000000000001</v>
      </c>
      <c r="T9" s="123">
        <v>0.1792</v>
      </c>
      <c r="U9" s="123">
        <v>8.77E-2</v>
      </c>
      <c r="V9" s="123"/>
      <c r="W9" s="123">
        <v>1.24E-2</v>
      </c>
      <c r="X9" s="123"/>
      <c r="Y9" s="123"/>
      <c r="Z9" s="123"/>
      <c r="AA9" s="123"/>
      <c r="AB9" s="124">
        <v>0</v>
      </c>
    </row>
    <row r="10" spans="1:28" hidden="1" x14ac:dyDescent="0.3">
      <c r="A10" s="86" t="s">
        <v>142</v>
      </c>
      <c r="B10" t="s">
        <v>155</v>
      </c>
      <c r="C10" s="82" t="s">
        <v>156</v>
      </c>
      <c r="D10" s="141" t="s">
        <v>145</v>
      </c>
      <c r="E10" s="131" t="s">
        <v>157</v>
      </c>
      <c r="F10" s="130">
        <v>116761.20449980001</v>
      </c>
      <c r="G10" s="129">
        <v>84149.800083005859</v>
      </c>
      <c r="H10" s="128">
        <v>20923.607846364161</v>
      </c>
      <c r="I10" s="128">
        <v>10239.957634632461</v>
      </c>
      <c r="J10" s="128">
        <v>0</v>
      </c>
      <c r="K10" s="128">
        <v>1447.83893579752</v>
      </c>
      <c r="L10" s="128">
        <v>0</v>
      </c>
      <c r="M10" s="128">
        <v>0</v>
      </c>
      <c r="N10" s="128">
        <v>0</v>
      </c>
      <c r="O10" s="127">
        <v>0</v>
      </c>
      <c r="P10" s="126">
        <v>0</v>
      </c>
      <c r="Q10" s="126">
        <v>0</v>
      </c>
      <c r="S10" s="123">
        <v>0.72070000000000001</v>
      </c>
      <c r="T10" s="123">
        <v>0.1792</v>
      </c>
      <c r="U10" s="123">
        <v>8.77E-2</v>
      </c>
      <c r="V10" s="123"/>
      <c r="W10" s="123">
        <v>1.24E-2</v>
      </c>
      <c r="X10" s="123"/>
      <c r="Y10" s="123"/>
      <c r="Z10" s="123"/>
      <c r="AA10" s="123"/>
      <c r="AB10" s="124">
        <v>0</v>
      </c>
    </row>
    <row r="11" spans="1:28" hidden="1" x14ac:dyDescent="0.3">
      <c r="A11" s="86"/>
      <c r="B11" t="s">
        <v>143</v>
      </c>
      <c r="C11" s="82" t="s">
        <v>158</v>
      </c>
      <c r="D11" s="141" t="s">
        <v>159</v>
      </c>
      <c r="E11" s="131"/>
      <c r="F11" s="142">
        <v>0</v>
      </c>
      <c r="G11" s="129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7">
        <v>0</v>
      </c>
      <c r="P11" s="126"/>
      <c r="Q11" s="126"/>
      <c r="S11" s="123"/>
      <c r="T11" s="123"/>
      <c r="U11" s="123"/>
      <c r="V11" s="123"/>
      <c r="W11" s="123"/>
      <c r="X11" s="123"/>
      <c r="Y11" s="123"/>
      <c r="Z11" s="123"/>
      <c r="AA11" s="123"/>
      <c r="AB11" s="124">
        <v>1</v>
      </c>
    </row>
    <row r="12" spans="1:28" hidden="1" x14ac:dyDescent="0.3">
      <c r="A12" s="86"/>
      <c r="B12" s="144" t="s">
        <v>155</v>
      </c>
      <c r="C12" s="143" t="s">
        <v>160</v>
      </c>
      <c r="D12" s="141" t="s">
        <v>145</v>
      </c>
      <c r="E12" s="131" t="s">
        <v>161</v>
      </c>
      <c r="F12" s="142">
        <v>0</v>
      </c>
      <c r="G12" s="129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7">
        <v>0</v>
      </c>
      <c r="P12" s="126">
        <v>0</v>
      </c>
      <c r="Q12" s="126">
        <v>0</v>
      </c>
      <c r="S12" s="123"/>
      <c r="T12" s="123"/>
      <c r="U12" s="123"/>
      <c r="V12" s="123"/>
      <c r="W12" s="123"/>
      <c r="X12" s="123"/>
      <c r="Y12" s="123"/>
      <c r="Z12" s="123"/>
      <c r="AA12" s="123"/>
      <c r="AB12" s="124">
        <v>1</v>
      </c>
    </row>
    <row r="13" spans="1:28" hidden="1" x14ac:dyDescent="0.3">
      <c r="A13" s="86" t="s">
        <v>162</v>
      </c>
      <c r="B13" t="s">
        <v>163</v>
      </c>
      <c r="C13" s="82" t="s">
        <v>164</v>
      </c>
      <c r="D13" s="141" t="s">
        <v>165</v>
      </c>
      <c r="E13" s="131" t="s">
        <v>166</v>
      </c>
      <c r="F13" s="130">
        <v>1700359.7481126999</v>
      </c>
      <c r="G13" s="129">
        <v>804270.16085730703</v>
      </c>
      <c r="H13" s="128">
        <v>625222.27938103979</v>
      </c>
      <c r="I13" s="128">
        <v>183298.78084654905</v>
      </c>
      <c r="J13" s="128">
        <v>0</v>
      </c>
      <c r="K13" s="128">
        <v>58492.375335076875</v>
      </c>
      <c r="L13" s="128">
        <v>21254.496851408752</v>
      </c>
      <c r="M13" s="128">
        <v>0</v>
      </c>
      <c r="N13" s="128">
        <v>7821.65484131842</v>
      </c>
      <c r="O13" s="127">
        <v>0</v>
      </c>
      <c r="P13" s="126">
        <v>0</v>
      </c>
      <c r="Q13" s="126">
        <v>0</v>
      </c>
      <c r="S13" s="123">
        <v>0.47299999999999998</v>
      </c>
      <c r="T13" s="123">
        <v>0.36770000000000003</v>
      </c>
      <c r="U13" s="123">
        <v>0.10780000000000001</v>
      </c>
      <c r="V13" s="123"/>
      <c r="W13" s="123">
        <v>3.44E-2</v>
      </c>
      <c r="X13" s="123">
        <v>1.2500000000000001E-2</v>
      </c>
      <c r="Y13" s="123"/>
      <c r="Z13" s="123">
        <v>4.5999999999999999E-3</v>
      </c>
      <c r="AA13" s="123"/>
      <c r="AB13" s="124">
        <v>0</v>
      </c>
    </row>
    <row r="14" spans="1:28" hidden="1" x14ac:dyDescent="0.3">
      <c r="A14" s="86" t="s">
        <v>142</v>
      </c>
      <c r="B14" t="s">
        <v>163</v>
      </c>
      <c r="C14" s="82" t="s">
        <v>167</v>
      </c>
      <c r="D14" s="141" t="s">
        <v>145</v>
      </c>
      <c r="E14" s="131" t="s">
        <v>168</v>
      </c>
      <c r="F14" s="142">
        <v>0</v>
      </c>
      <c r="G14" s="129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7">
        <v>0</v>
      </c>
      <c r="P14" s="126">
        <v>0</v>
      </c>
      <c r="Q14" s="126">
        <v>0</v>
      </c>
      <c r="S14" s="123">
        <v>0.72070000000000001</v>
      </c>
      <c r="T14" s="123">
        <v>0.1792</v>
      </c>
      <c r="U14" s="123">
        <v>8.77E-2</v>
      </c>
      <c r="V14" s="123"/>
      <c r="W14" s="123">
        <v>1.24E-2</v>
      </c>
      <c r="X14" s="123"/>
      <c r="Y14" s="123"/>
      <c r="Z14" s="123"/>
      <c r="AA14" s="123"/>
      <c r="AB14" s="124">
        <v>0</v>
      </c>
    </row>
    <row r="15" spans="1:28" hidden="1" x14ac:dyDescent="0.3">
      <c r="A15" s="86" t="s">
        <v>142</v>
      </c>
      <c r="B15" t="s">
        <v>163</v>
      </c>
      <c r="C15" s="82" t="s">
        <v>169</v>
      </c>
      <c r="D15" s="141" t="s">
        <v>145</v>
      </c>
      <c r="E15" s="131" t="s">
        <v>170</v>
      </c>
      <c r="F15" s="130">
        <v>210846.21758659999</v>
      </c>
      <c r="G15" s="129">
        <v>151956.8690146626</v>
      </c>
      <c r="H15" s="128">
        <v>37783.642191518717</v>
      </c>
      <c r="I15" s="128">
        <v>18491.213282344819</v>
      </c>
      <c r="J15" s="128">
        <v>0</v>
      </c>
      <c r="K15" s="128">
        <v>2614.49309807384</v>
      </c>
      <c r="L15" s="128">
        <v>0</v>
      </c>
      <c r="M15" s="128">
        <v>0</v>
      </c>
      <c r="N15" s="128">
        <v>0</v>
      </c>
      <c r="O15" s="127">
        <v>0</v>
      </c>
      <c r="P15" s="126">
        <v>0</v>
      </c>
      <c r="Q15" s="126">
        <v>0</v>
      </c>
      <c r="S15" s="123">
        <v>0.72070000000000001</v>
      </c>
      <c r="T15" s="123">
        <v>0.1792</v>
      </c>
      <c r="U15" s="123">
        <v>8.77E-2</v>
      </c>
      <c r="V15" s="123"/>
      <c r="W15" s="123">
        <v>1.24E-2</v>
      </c>
      <c r="X15" s="123"/>
      <c r="Y15" s="123"/>
      <c r="Z15" s="123"/>
      <c r="AA15" s="123"/>
      <c r="AB15" s="124">
        <v>0</v>
      </c>
    </row>
    <row r="16" spans="1:28" hidden="1" x14ac:dyDescent="0.3">
      <c r="A16" s="86" t="s">
        <v>142</v>
      </c>
      <c r="B16" t="s">
        <v>163</v>
      </c>
      <c r="C16" s="82" t="s">
        <v>171</v>
      </c>
      <c r="D16" s="141" t="s">
        <v>145</v>
      </c>
      <c r="E16" s="131" t="s">
        <v>172</v>
      </c>
      <c r="F16" s="130">
        <v>518209.7692946</v>
      </c>
      <c r="G16" s="129">
        <v>373473.78073061822</v>
      </c>
      <c r="H16" s="128">
        <v>92863.19065759232</v>
      </c>
      <c r="I16" s="128">
        <v>45446.996767136421</v>
      </c>
      <c r="J16" s="128">
        <v>0</v>
      </c>
      <c r="K16" s="128">
        <v>6425.8011392530398</v>
      </c>
      <c r="L16" s="128">
        <v>0</v>
      </c>
      <c r="M16" s="128">
        <v>0</v>
      </c>
      <c r="N16" s="128">
        <v>0</v>
      </c>
      <c r="O16" s="127">
        <v>0</v>
      </c>
      <c r="P16" s="126">
        <v>0</v>
      </c>
      <c r="Q16" s="126">
        <v>0</v>
      </c>
      <c r="S16" s="123">
        <v>0.72070000000000001</v>
      </c>
      <c r="T16" s="123">
        <v>0.1792</v>
      </c>
      <c r="U16" s="123">
        <v>8.77E-2</v>
      </c>
      <c r="V16" s="123"/>
      <c r="W16" s="123">
        <v>1.24E-2</v>
      </c>
      <c r="X16" s="123"/>
      <c r="Y16" s="123"/>
      <c r="Z16" s="123"/>
      <c r="AA16" s="123"/>
      <c r="AB16" s="124">
        <v>0</v>
      </c>
    </row>
    <row r="17" spans="1:31" hidden="1" x14ac:dyDescent="0.3">
      <c r="A17" s="86" t="s">
        <v>142</v>
      </c>
      <c r="B17" t="s">
        <v>163</v>
      </c>
      <c r="C17" s="82" t="s">
        <v>173</v>
      </c>
      <c r="D17" s="141" t="s">
        <v>145</v>
      </c>
      <c r="E17" s="131" t="s">
        <v>174</v>
      </c>
      <c r="F17" s="130">
        <v>427769.28277280001</v>
      </c>
      <c r="G17" s="129">
        <v>308293.32209435699</v>
      </c>
      <c r="H17" s="128">
        <v>76656.255472885765</v>
      </c>
      <c r="I17" s="128">
        <v>37515.366099174564</v>
      </c>
      <c r="J17" s="128">
        <v>0</v>
      </c>
      <c r="K17" s="128">
        <v>5304.3391063827203</v>
      </c>
      <c r="L17" s="128">
        <v>0</v>
      </c>
      <c r="M17" s="128">
        <v>0</v>
      </c>
      <c r="N17" s="128">
        <v>0</v>
      </c>
      <c r="O17" s="127">
        <v>0</v>
      </c>
      <c r="P17" s="126">
        <v>0</v>
      </c>
      <c r="Q17" s="126">
        <v>0</v>
      </c>
      <c r="S17" s="123">
        <v>0.72070000000000001</v>
      </c>
      <c r="T17" s="123">
        <v>0.1792</v>
      </c>
      <c r="U17" s="123">
        <v>8.77E-2</v>
      </c>
      <c r="V17" s="123"/>
      <c r="W17" s="123">
        <v>1.24E-2</v>
      </c>
      <c r="X17" s="123"/>
      <c r="Y17" s="123"/>
      <c r="Z17" s="123"/>
      <c r="AA17" s="123"/>
      <c r="AB17" s="124">
        <v>0</v>
      </c>
    </row>
    <row r="18" spans="1:31" hidden="1" x14ac:dyDescent="0.3">
      <c r="A18" s="86" t="s">
        <v>142</v>
      </c>
      <c r="B18" t="s">
        <v>163</v>
      </c>
      <c r="C18" s="82" t="s">
        <v>175</v>
      </c>
      <c r="D18" s="141" t="s">
        <v>145</v>
      </c>
      <c r="E18" s="131" t="s">
        <v>176</v>
      </c>
      <c r="F18" s="130">
        <v>2882918.7731029</v>
      </c>
      <c r="G18" s="129">
        <v>2077719.55977526</v>
      </c>
      <c r="H18" s="128">
        <v>516619.04414003965</v>
      </c>
      <c r="I18" s="128">
        <v>252831.97640112432</v>
      </c>
      <c r="J18" s="128">
        <v>0</v>
      </c>
      <c r="K18" s="128">
        <v>35748.192786475956</v>
      </c>
      <c r="L18" s="128">
        <v>0</v>
      </c>
      <c r="M18" s="128">
        <v>0</v>
      </c>
      <c r="N18" s="128">
        <v>0</v>
      </c>
      <c r="O18" s="127">
        <v>0</v>
      </c>
      <c r="P18" s="126">
        <v>0</v>
      </c>
      <c r="Q18" s="126">
        <v>0</v>
      </c>
      <c r="S18" s="123">
        <v>0.72070000000000001</v>
      </c>
      <c r="T18" s="123">
        <v>0.1792</v>
      </c>
      <c r="U18" s="123">
        <v>8.77E-2</v>
      </c>
      <c r="V18" s="123"/>
      <c r="W18" s="123">
        <v>1.24E-2</v>
      </c>
      <c r="X18" s="123"/>
      <c r="Y18" s="123"/>
      <c r="Z18" s="123"/>
      <c r="AA18" s="123"/>
      <c r="AB18" s="124">
        <v>0</v>
      </c>
    </row>
    <row r="19" spans="1:31" hidden="1" x14ac:dyDescent="0.3">
      <c r="A19" s="86" t="s">
        <v>142</v>
      </c>
      <c r="B19" t="s">
        <v>163</v>
      </c>
      <c r="C19" s="82" t="s">
        <v>177</v>
      </c>
      <c r="D19" s="141" t="s">
        <v>145</v>
      </c>
      <c r="E19" s="131" t="s">
        <v>178</v>
      </c>
      <c r="F19" s="130">
        <v>1483553.0675093001</v>
      </c>
      <c r="G19" s="129">
        <v>1069196.6957539525</v>
      </c>
      <c r="H19" s="128">
        <v>265852.70969766658</v>
      </c>
      <c r="I19" s="128">
        <v>130107.60402056562</v>
      </c>
      <c r="J19" s="128">
        <v>0</v>
      </c>
      <c r="K19" s="128">
        <v>18396.058037115319</v>
      </c>
      <c r="L19" s="128">
        <v>0</v>
      </c>
      <c r="M19" s="128">
        <v>0</v>
      </c>
      <c r="N19" s="128">
        <v>0</v>
      </c>
      <c r="O19" s="127">
        <v>0</v>
      </c>
      <c r="P19" s="126">
        <v>0</v>
      </c>
      <c r="Q19" s="126">
        <v>0</v>
      </c>
      <c r="S19" s="123">
        <v>0.72070000000000001</v>
      </c>
      <c r="T19" s="123">
        <v>0.1792</v>
      </c>
      <c r="U19" s="123">
        <v>8.77E-2</v>
      </c>
      <c r="V19" s="123"/>
      <c r="W19" s="123">
        <v>1.24E-2</v>
      </c>
      <c r="X19" s="123"/>
      <c r="Y19" s="123"/>
      <c r="Z19" s="123"/>
      <c r="AA19" s="123"/>
      <c r="AB19" s="124">
        <v>0</v>
      </c>
    </row>
    <row r="20" spans="1:31" hidden="1" x14ac:dyDescent="0.3">
      <c r="A20" s="86" t="s">
        <v>142</v>
      </c>
      <c r="B20" t="s">
        <v>163</v>
      </c>
      <c r="C20" s="82" t="s">
        <v>179</v>
      </c>
      <c r="D20" s="141" t="s">
        <v>145</v>
      </c>
      <c r="E20" s="131"/>
      <c r="F20" s="130">
        <v>264302.41518040001</v>
      </c>
      <c r="G20" s="129">
        <v>190482.7506205143</v>
      </c>
      <c r="H20" s="128">
        <v>47362.99280032768</v>
      </c>
      <c r="I20" s="128">
        <v>23179.321811321082</v>
      </c>
      <c r="J20" s="128">
        <v>0</v>
      </c>
      <c r="K20" s="128">
        <v>3277.3499482369602</v>
      </c>
      <c r="L20" s="128">
        <v>0</v>
      </c>
      <c r="M20" s="128">
        <v>0</v>
      </c>
      <c r="N20" s="128">
        <v>0</v>
      </c>
      <c r="O20" s="127">
        <v>0</v>
      </c>
      <c r="P20" s="126">
        <v>0</v>
      </c>
      <c r="Q20" s="126">
        <v>0</v>
      </c>
      <c r="S20" s="123">
        <v>0.72070000000000001</v>
      </c>
      <c r="T20" s="123">
        <v>0.1792</v>
      </c>
      <c r="U20" s="123">
        <v>8.77E-2</v>
      </c>
      <c r="V20" s="123"/>
      <c r="W20" s="123">
        <v>1.24E-2</v>
      </c>
      <c r="X20" s="123"/>
      <c r="Y20" s="123"/>
      <c r="Z20" s="123"/>
      <c r="AA20" s="123"/>
      <c r="AB20" s="124">
        <v>0</v>
      </c>
    </row>
    <row r="21" spans="1:31" hidden="1" x14ac:dyDescent="0.3">
      <c r="A21" s="86" t="s">
        <v>142</v>
      </c>
      <c r="B21" t="s">
        <v>163</v>
      </c>
      <c r="C21" s="82" t="s">
        <v>180</v>
      </c>
      <c r="D21" s="141" t="s">
        <v>145</v>
      </c>
      <c r="E21" s="131" t="s">
        <v>181</v>
      </c>
      <c r="F21" s="130">
        <v>902771.13015770004</v>
      </c>
      <c r="G21" s="129">
        <v>650627.15350465442</v>
      </c>
      <c r="H21" s="128">
        <v>161776.58652425985</v>
      </c>
      <c r="I21" s="128">
        <v>79173.028114830289</v>
      </c>
      <c r="J21" s="128">
        <v>0</v>
      </c>
      <c r="K21" s="128">
        <v>11194.362013955481</v>
      </c>
      <c r="L21" s="128">
        <v>0</v>
      </c>
      <c r="M21" s="128">
        <v>0</v>
      </c>
      <c r="N21" s="128">
        <v>0</v>
      </c>
      <c r="O21" s="127">
        <v>0</v>
      </c>
      <c r="P21" s="126">
        <v>0</v>
      </c>
      <c r="Q21" s="126">
        <v>0</v>
      </c>
      <c r="S21" s="123">
        <v>0.72070000000000001</v>
      </c>
      <c r="T21" s="123">
        <v>0.1792</v>
      </c>
      <c r="U21" s="123">
        <v>8.77E-2</v>
      </c>
      <c r="V21" s="123"/>
      <c r="W21" s="123">
        <v>1.24E-2</v>
      </c>
      <c r="X21" s="123"/>
      <c r="Y21" s="123"/>
      <c r="Z21" s="123"/>
      <c r="AA21" s="123"/>
      <c r="AB21" s="124">
        <v>0</v>
      </c>
    </row>
    <row r="22" spans="1:31" hidden="1" x14ac:dyDescent="0.3">
      <c r="A22" s="86" t="s">
        <v>182</v>
      </c>
      <c r="B22" t="s">
        <v>163</v>
      </c>
      <c r="C22" s="82" t="s">
        <v>183</v>
      </c>
      <c r="D22" s="141" t="s">
        <v>184</v>
      </c>
      <c r="E22" s="131" t="s">
        <v>185</v>
      </c>
      <c r="F22" s="136">
        <v>623446.02246230002</v>
      </c>
      <c r="G22" s="129">
        <v>456798.90065812721</v>
      </c>
      <c r="H22" s="127">
        <v>153804.13374144942</v>
      </c>
      <c r="I22" s="127">
        <v>0</v>
      </c>
      <c r="J22" s="127">
        <v>0</v>
      </c>
      <c r="K22" s="127">
        <v>0</v>
      </c>
      <c r="L22" s="127">
        <v>12842.988062723382</v>
      </c>
      <c r="M22" s="127">
        <v>0</v>
      </c>
      <c r="N22" s="127">
        <v>0</v>
      </c>
      <c r="O22" s="127">
        <v>0</v>
      </c>
      <c r="P22" s="135">
        <v>0</v>
      </c>
      <c r="Q22" s="135">
        <v>0</v>
      </c>
      <c r="S22" s="133">
        <v>0.73270000000000002</v>
      </c>
      <c r="T22" s="133">
        <v>0.2467</v>
      </c>
      <c r="U22" s="133"/>
      <c r="V22" s="133"/>
      <c r="W22" s="133"/>
      <c r="X22" s="133">
        <v>2.06E-2</v>
      </c>
      <c r="Y22" s="133"/>
      <c r="Z22" s="133"/>
      <c r="AA22" s="133"/>
      <c r="AB22" s="132">
        <v>0</v>
      </c>
    </row>
    <row r="23" spans="1:31" s="139" customFormat="1" ht="15" hidden="1" thickBot="1" x14ac:dyDescent="0.35">
      <c r="A23" s="86" t="s">
        <v>186</v>
      </c>
      <c r="B23" t="s">
        <v>163</v>
      </c>
      <c r="C23" s="82" t="s">
        <v>187</v>
      </c>
      <c r="D23" s="141" t="s">
        <v>184</v>
      </c>
      <c r="E23" s="131" t="s">
        <v>188</v>
      </c>
      <c r="F23" s="136">
        <v>1248596.9079833</v>
      </c>
      <c r="G23" s="129">
        <v>788738.66677305067</v>
      </c>
      <c r="H23" s="127">
        <v>224497.72405539732</v>
      </c>
      <c r="I23" s="127">
        <v>216631.56353510256</v>
      </c>
      <c r="J23" s="127">
        <v>0</v>
      </c>
      <c r="K23" s="127">
        <v>0</v>
      </c>
      <c r="L23" s="127">
        <v>18728.9536197495</v>
      </c>
      <c r="M23" s="127">
        <v>0</v>
      </c>
      <c r="N23" s="127">
        <v>0</v>
      </c>
      <c r="O23" s="127">
        <v>0</v>
      </c>
      <c r="P23" s="135">
        <v>0</v>
      </c>
      <c r="Q23" s="135">
        <v>0</v>
      </c>
      <c r="R23"/>
      <c r="S23" s="133">
        <v>0.63170000000000004</v>
      </c>
      <c r="T23" s="133">
        <v>0.17979999999999999</v>
      </c>
      <c r="U23" s="133">
        <v>0.17349999999999999</v>
      </c>
      <c r="V23" s="133"/>
      <c r="W23" s="133"/>
      <c r="X23" s="133">
        <v>1.4999999999999999E-2</v>
      </c>
      <c r="Y23" s="133">
        <v>0</v>
      </c>
      <c r="Z23" s="133"/>
      <c r="AA23" s="133"/>
      <c r="AB23" s="132">
        <v>0</v>
      </c>
      <c r="AC23"/>
      <c r="AD23"/>
      <c r="AE23"/>
    </row>
    <row r="24" spans="1:31" hidden="1" x14ac:dyDescent="0.3">
      <c r="A24" s="86"/>
      <c r="B24" t="s">
        <v>189</v>
      </c>
      <c r="C24" s="82" t="s">
        <v>190</v>
      </c>
      <c r="D24" s="141" t="s">
        <v>159</v>
      </c>
      <c r="E24" s="131"/>
      <c r="F24" s="140"/>
      <c r="G24" s="129">
        <v>0</v>
      </c>
      <c r="H24" s="127"/>
      <c r="I24" s="127"/>
      <c r="J24" s="127"/>
      <c r="K24" s="127"/>
      <c r="L24" s="127"/>
      <c r="M24" s="127"/>
      <c r="N24" s="127"/>
      <c r="O24" s="127"/>
      <c r="P24" s="135"/>
      <c r="Q24" s="135"/>
      <c r="S24" s="133"/>
      <c r="T24" s="133"/>
      <c r="U24" s="133"/>
      <c r="V24" s="133"/>
      <c r="W24" s="133"/>
      <c r="X24" s="133"/>
      <c r="Y24" s="133"/>
      <c r="Z24" s="133"/>
      <c r="AA24" s="133"/>
      <c r="AB24" s="132"/>
    </row>
    <row r="25" spans="1:31" hidden="1" x14ac:dyDescent="0.3">
      <c r="A25" s="86"/>
      <c r="D25" s="141"/>
      <c r="E25" s="131"/>
      <c r="F25" s="140"/>
      <c r="G25" s="129">
        <v>0</v>
      </c>
      <c r="H25" s="127"/>
      <c r="I25" s="127"/>
      <c r="J25" s="127"/>
      <c r="K25" s="127"/>
      <c r="L25" s="127"/>
      <c r="M25" s="127"/>
      <c r="N25" s="127"/>
      <c r="O25" s="127"/>
      <c r="P25" s="135"/>
      <c r="Q25" s="135"/>
      <c r="S25" s="133"/>
      <c r="T25" s="133"/>
      <c r="U25" s="133"/>
      <c r="V25" s="133"/>
      <c r="W25" s="133"/>
      <c r="X25" s="133"/>
      <c r="Y25" s="133"/>
      <c r="Z25" s="133"/>
      <c r="AA25" s="133"/>
      <c r="AB25" s="132"/>
    </row>
    <row r="26" spans="1:31" hidden="1" x14ac:dyDescent="0.3">
      <c r="A26" s="86"/>
      <c r="D26" s="141"/>
      <c r="E26" s="131"/>
      <c r="F26" s="140"/>
      <c r="G26" s="129">
        <v>0</v>
      </c>
      <c r="H26" s="127"/>
      <c r="I26" s="127"/>
      <c r="J26" s="127"/>
      <c r="K26" s="127"/>
      <c r="L26" s="127"/>
      <c r="M26" s="127"/>
      <c r="N26" s="127"/>
      <c r="O26" s="127"/>
      <c r="P26" s="135"/>
      <c r="Q26" s="135"/>
      <c r="S26" s="133"/>
      <c r="T26" s="133"/>
      <c r="U26" s="133"/>
      <c r="V26" s="133"/>
      <c r="W26" s="133"/>
      <c r="X26" s="133"/>
      <c r="Y26" s="133"/>
      <c r="Z26" s="133"/>
      <c r="AA26" s="133"/>
      <c r="AB26" s="132"/>
    </row>
    <row r="27" spans="1:31" hidden="1" x14ac:dyDescent="0.3">
      <c r="A27" s="86"/>
      <c r="D27" s="141"/>
      <c r="E27" s="131"/>
      <c r="F27" s="140"/>
      <c r="G27" s="129">
        <v>0</v>
      </c>
      <c r="H27" s="127"/>
      <c r="I27" s="127"/>
      <c r="J27" s="127"/>
      <c r="K27" s="127"/>
      <c r="L27" s="127"/>
      <c r="M27" s="127"/>
      <c r="N27" s="127"/>
      <c r="O27" s="127"/>
      <c r="P27" s="135"/>
      <c r="Q27" s="135"/>
      <c r="S27" s="133"/>
      <c r="T27" s="133"/>
      <c r="U27" s="133"/>
      <c r="V27" s="133"/>
      <c r="W27" s="133"/>
      <c r="X27" s="133"/>
      <c r="Y27" s="133"/>
      <c r="Z27" s="133"/>
      <c r="AA27" s="133"/>
      <c r="AB27" s="132"/>
    </row>
    <row r="28" spans="1:31" hidden="1" x14ac:dyDescent="0.3">
      <c r="A28" s="86"/>
      <c r="D28" s="141"/>
      <c r="E28" s="131"/>
      <c r="F28" s="140"/>
      <c r="G28" s="129">
        <v>0</v>
      </c>
      <c r="H28" s="127"/>
      <c r="I28" s="127"/>
      <c r="J28" s="127"/>
      <c r="K28" s="127"/>
      <c r="L28" s="127"/>
      <c r="M28" s="127"/>
      <c r="N28" s="127"/>
      <c r="O28" s="127"/>
      <c r="P28" s="135"/>
      <c r="Q28" s="135"/>
      <c r="S28" s="133"/>
      <c r="T28" s="133"/>
      <c r="U28" s="133"/>
      <c r="V28" s="133"/>
      <c r="W28" s="133"/>
      <c r="X28" s="133"/>
      <c r="Y28" s="133"/>
      <c r="Z28" s="133"/>
      <c r="AA28" s="133"/>
      <c r="AB28" s="132"/>
    </row>
    <row r="29" spans="1:31" hidden="1" x14ac:dyDescent="0.3">
      <c r="A29" s="86"/>
      <c r="D29" s="141"/>
      <c r="E29" s="131"/>
      <c r="F29" s="140"/>
      <c r="G29" s="129">
        <v>0</v>
      </c>
      <c r="H29" s="127"/>
      <c r="I29" s="127"/>
      <c r="J29" s="127"/>
      <c r="K29" s="127"/>
      <c r="L29" s="127"/>
      <c r="M29" s="127"/>
      <c r="N29" s="127"/>
      <c r="O29" s="127"/>
      <c r="P29" s="135"/>
      <c r="Q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2"/>
    </row>
    <row r="30" spans="1:31" s="139" customFormat="1" ht="15" hidden="1" thickBot="1" x14ac:dyDescent="0.35">
      <c r="A30" s="86" t="s">
        <v>142</v>
      </c>
      <c r="B30" t="s">
        <v>189</v>
      </c>
      <c r="C30" s="82" t="s">
        <v>191</v>
      </c>
      <c r="D30" s="141" t="s">
        <v>145</v>
      </c>
      <c r="E30" s="131"/>
      <c r="F30" s="136">
        <v>10575415.329138</v>
      </c>
      <c r="G30" s="129">
        <v>7621701.8277097568</v>
      </c>
      <c r="H30" s="127">
        <v>1895114.4269815295</v>
      </c>
      <c r="I30" s="127">
        <v>927463.92436540255</v>
      </c>
      <c r="J30" s="127">
        <v>0</v>
      </c>
      <c r="K30" s="127">
        <v>131135.15008131118</v>
      </c>
      <c r="L30" s="127">
        <v>0</v>
      </c>
      <c r="M30" s="127">
        <v>0</v>
      </c>
      <c r="N30" s="127">
        <v>0</v>
      </c>
      <c r="O30" s="127">
        <v>0</v>
      </c>
      <c r="P30" s="135">
        <v>0</v>
      </c>
      <c r="Q30" s="135">
        <v>0</v>
      </c>
      <c r="R30"/>
      <c r="S30" s="133">
        <v>0.72070000000000001</v>
      </c>
      <c r="T30" s="133">
        <v>0.1792</v>
      </c>
      <c r="U30" s="133">
        <v>8.77E-2</v>
      </c>
      <c r="V30" s="133"/>
      <c r="W30" s="133">
        <v>1.24E-2</v>
      </c>
      <c r="X30" s="133"/>
      <c r="Y30" s="133"/>
      <c r="Z30" s="133"/>
      <c r="AA30" s="133"/>
      <c r="AB30" s="132">
        <v>0</v>
      </c>
      <c r="AC30"/>
      <c r="AD30"/>
      <c r="AE30"/>
    </row>
    <row r="31" spans="1:31" hidden="1" x14ac:dyDescent="0.3">
      <c r="A31" s="86"/>
      <c r="B31" t="s">
        <v>192</v>
      </c>
      <c r="C31" s="82" t="s">
        <v>193</v>
      </c>
      <c r="D31" s="141" t="s">
        <v>159</v>
      </c>
      <c r="E31" s="131" t="s">
        <v>194</v>
      </c>
      <c r="F31" s="140">
        <v>0</v>
      </c>
      <c r="G31" s="129">
        <v>0</v>
      </c>
      <c r="H31" s="127">
        <v>0</v>
      </c>
      <c r="I31" s="127">
        <v>0</v>
      </c>
      <c r="J31" s="127">
        <v>0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35">
        <v>0</v>
      </c>
      <c r="Q31" s="135">
        <v>0</v>
      </c>
      <c r="S31" s="133"/>
      <c r="T31" s="133"/>
      <c r="U31" s="133"/>
      <c r="V31" s="133"/>
      <c r="W31" s="133"/>
      <c r="X31" s="133"/>
      <c r="Y31" s="133"/>
      <c r="Z31" s="133"/>
      <c r="AA31" s="133"/>
      <c r="AB31" s="132">
        <v>1</v>
      </c>
    </row>
    <row r="32" spans="1:31" s="139" customFormat="1" ht="15" hidden="1" thickBot="1" x14ac:dyDescent="0.35">
      <c r="A32" s="86" t="s">
        <v>195</v>
      </c>
      <c r="B32" t="s">
        <v>192</v>
      </c>
      <c r="C32" s="82" t="s">
        <v>196</v>
      </c>
      <c r="D32" s="141" t="s">
        <v>184</v>
      </c>
      <c r="E32" s="131" t="s">
        <v>197</v>
      </c>
      <c r="F32" s="136">
        <v>0</v>
      </c>
      <c r="G32" s="129">
        <v>0</v>
      </c>
      <c r="H32" s="127">
        <v>0</v>
      </c>
      <c r="I32" s="127">
        <v>0</v>
      </c>
      <c r="J32" s="127">
        <v>0</v>
      </c>
      <c r="K32" s="127">
        <v>0</v>
      </c>
      <c r="L32" s="127">
        <v>0</v>
      </c>
      <c r="M32" s="127">
        <v>0</v>
      </c>
      <c r="N32" s="127">
        <v>0</v>
      </c>
      <c r="O32" s="127">
        <v>0</v>
      </c>
      <c r="P32" s="135">
        <v>0</v>
      </c>
      <c r="Q32" s="135">
        <v>0</v>
      </c>
      <c r="R32"/>
      <c r="S32" s="133"/>
      <c r="T32" s="133"/>
      <c r="U32" s="133"/>
      <c r="V32" s="133"/>
      <c r="W32" s="133"/>
      <c r="X32" s="133"/>
      <c r="Y32" s="133"/>
      <c r="Z32" s="133"/>
      <c r="AA32" s="133"/>
      <c r="AB32" s="132">
        <v>0</v>
      </c>
      <c r="AC32"/>
      <c r="AD32"/>
      <c r="AE32"/>
    </row>
    <row r="33" spans="1:31" hidden="1" x14ac:dyDescent="0.3">
      <c r="A33" s="86"/>
      <c r="F33" s="138"/>
      <c r="G33" s="129">
        <v>0</v>
      </c>
    </row>
    <row r="34" spans="1:31" hidden="1" x14ac:dyDescent="0.3">
      <c r="A34" s="86" t="s">
        <v>198</v>
      </c>
      <c r="B34" t="s">
        <v>199</v>
      </c>
      <c r="C34" s="82" t="s">
        <v>200</v>
      </c>
      <c r="D34" s="137" t="s">
        <v>184</v>
      </c>
      <c r="E34" s="131" t="s">
        <v>201</v>
      </c>
      <c r="F34" s="136">
        <v>800901.15494369995</v>
      </c>
      <c r="G34" s="129">
        <v>576408.56121298089</v>
      </c>
      <c r="H34" s="127">
        <v>107721.20533992765</v>
      </c>
      <c r="I34" s="127">
        <v>100673.27517642309</v>
      </c>
      <c r="J34" s="127">
        <v>0</v>
      </c>
      <c r="K34" s="127">
        <v>0</v>
      </c>
      <c r="L34" s="127">
        <v>9130.2731663581799</v>
      </c>
      <c r="M34" s="127">
        <v>6967.8400480101891</v>
      </c>
      <c r="N34" s="127">
        <v>0</v>
      </c>
      <c r="O34" s="127">
        <v>0</v>
      </c>
      <c r="P34" s="135">
        <v>0</v>
      </c>
      <c r="Q34" s="135">
        <v>0</v>
      </c>
      <c r="S34" s="133">
        <v>0.71970000000000001</v>
      </c>
      <c r="T34" s="133">
        <v>0.13450000000000001</v>
      </c>
      <c r="U34" s="133">
        <v>0.12570000000000001</v>
      </c>
      <c r="V34" s="133"/>
      <c r="W34" s="133"/>
      <c r="X34" s="133">
        <v>1.14E-2</v>
      </c>
      <c r="Y34" s="133">
        <v>8.6999999999999994E-3</v>
      </c>
      <c r="Z34" s="133"/>
      <c r="AA34" s="133"/>
      <c r="AB34" s="132">
        <v>0</v>
      </c>
    </row>
    <row r="35" spans="1:31" hidden="1" x14ac:dyDescent="0.3">
      <c r="A35" s="86" t="s">
        <v>198</v>
      </c>
      <c r="B35" t="s">
        <v>199</v>
      </c>
      <c r="C35" s="82" t="s">
        <v>202</v>
      </c>
      <c r="D35" s="137" t="s">
        <v>184</v>
      </c>
      <c r="E35" s="131" t="s">
        <v>203</v>
      </c>
      <c r="F35" s="136">
        <v>39900</v>
      </c>
      <c r="G35" s="129">
        <v>28716.03</v>
      </c>
      <c r="H35" s="127">
        <v>5366.55</v>
      </c>
      <c r="I35" s="127">
        <v>5015.43</v>
      </c>
      <c r="J35" s="127">
        <v>0</v>
      </c>
      <c r="K35" s="127">
        <v>0</v>
      </c>
      <c r="L35" s="127">
        <v>454.86</v>
      </c>
      <c r="M35" s="127">
        <v>347.13</v>
      </c>
      <c r="N35" s="127">
        <v>0</v>
      </c>
      <c r="O35" s="127">
        <v>0</v>
      </c>
      <c r="P35" s="135">
        <v>0</v>
      </c>
      <c r="Q35" s="135">
        <v>0</v>
      </c>
      <c r="S35" s="133">
        <v>0.71970000000000001</v>
      </c>
      <c r="T35" s="133">
        <v>0.13450000000000001</v>
      </c>
      <c r="U35" s="133">
        <v>0.12570000000000001</v>
      </c>
      <c r="V35" s="133"/>
      <c r="W35" s="133"/>
      <c r="X35" s="133">
        <v>1.14E-2</v>
      </c>
      <c r="Y35" s="133">
        <v>8.6999999999999994E-3</v>
      </c>
      <c r="Z35" s="133"/>
      <c r="AA35" s="133"/>
      <c r="AB35" s="132">
        <v>0</v>
      </c>
    </row>
    <row r="36" spans="1:31" hidden="1" x14ac:dyDescent="0.3">
      <c r="A36" s="86" t="s">
        <v>198</v>
      </c>
      <c r="B36" t="s">
        <v>199</v>
      </c>
      <c r="C36" s="82" t="s">
        <v>204</v>
      </c>
      <c r="D36" s="137" t="s">
        <v>184</v>
      </c>
      <c r="E36" s="131" t="s">
        <v>205</v>
      </c>
      <c r="F36" s="136">
        <v>1255644.8576646999</v>
      </c>
      <c r="G36" s="129">
        <v>903687.60406128457</v>
      </c>
      <c r="H36" s="127">
        <v>168884.23335590214</v>
      </c>
      <c r="I36" s="127">
        <v>157834.55860845279</v>
      </c>
      <c r="J36" s="127">
        <v>0</v>
      </c>
      <c r="K36" s="127">
        <v>0</v>
      </c>
      <c r="L36" s="127">
        <v>14314.351377377579</v>
      </c>
      <c r="M36" s="127">
        <v>10924.110261682888</v>
      </c>
      <c r="N36" s="127">
        <v>0</v>
      </c>
      <c r="O36" s="127">
        <v>0</v>
      </c>
      <c r="P36" s="135">
        <v>0</v>
      </c>
      <c r="Q36" s="135">
        <v>0</v>
      </c>
      <c r="S36" s="133">
        <v>0.71970000000000001</v>
      </c>
      <c r="T36" s="133">
        <v>0.13450000000000001</v>
      </c>
      <c r="U36" s="133">
        <v>0.12570000000000001</v>
      </c>
      <c r="V36" s="133"/>
      <c r="W36" s="133"/>
      <c r="X36" s="133">
        <v>1.14E-2</v>
      </c>
      <c r="Y36" s="133">
        <v>8.6999999999999994E-3</v>
      </c>
      <c r="Z36" s="133"/>
      <c r="AA36" s="133"/>
      <c r="AB36" s="132">
        <v>0</v>
      </c>
    </row>
    <row r="37" spans="1:31" hidden="1" x14ac:dyDescent="0.3">
      <c r="A37" s="86" t="s">
        <v>198</v>
      </c>
      <c r="B37" t="s">
        <v>199</v>
      </c>
      <c r="C37" s="82" t="s">
        <v>206</v>
      </c>
      <c r="D37" s="137" t="s">
        <v>184</v>
      </c>
      <c r="E37" s="131" t="s">
        <v>207</v>
      </c>
      <c r="F37" s="136">
        <v>452097.21900410001</v>
      </c>
      <c r="G37" s="129">
        <v>325374.36851725075</v>
      </c>
      <c r="H37" s="127">
        <v>60807.075956051456</v>
      </c>
      <c r="I37" s="127">
        <v>56828.620428815375</v>
      </c>
      <c r="J37" s="127">
        <v>0</v>
      </c>
      <c r="K37" s="127">
        <v>0</v>
      </c>
      <c r="L37" s="127">
        <v>5153.9082966467404</v>
      </c>
      <c r="M37" s="127">
        <v>3933.24580533567</v>
      </c>
      <c r="N37" s="127">
        <v>0</v>
      </c>
      <c r="O37" s="127">
        <v>0</v>
      </c>
      <c r="P37" s="135">
        <v>0</v>
      </c>
      <c r="Q37" s="135">
        <v>0</v>
      </c>
      <c r="S37" s="133">
        <v>0.71970000000000001</v>
      </c>
      <c r="T37" s="133">
        <v>0.13450000000000001</v>
      </c>
      <c r="U37" s="133">
        <v>0.12570000000000001</v>
      </c>
      <c r="V37" s="133"/>
      <c r="W37" s="133"/>
      <c r="X37" s="133">
        <v>1.14E-2</v>
      </c>
      <c r="Y37" s="133">
        <v>8.6999999999999994E-3</v>
      </c>
      <c r="Z37" s="133"/>
      <c r="AA37" s="133"/>
      <c r="AB37" s="132">
        <v>0</v>
      </c>
    </row>
    <row r="38" spans="1:31" hidden="1" x14ac:dyDescent="0.3">
      <c r="A38" s="86" t="s">
        <v>208</v>
      </c>
      <c r="B38" t="s">
        <v>199</v>
      </c>
      <c r="C38" s="82" t="s">
        <v>209</v>
      </c>
      <c r="D38" s="137" t="s">
        <v>184</v>
      </c>
      <c r="E38" s="131" t="s">
        <v>210</v>
      </c>
      <c r="F38" s="140">
        <v>0</v>
      </c>
      <c r="G38" s="129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27">
        <v>0</v>
      </c>
      <c r="O38" s="127">
        <v>0</v>
      </c>
      <c r="P38" s="135">
        <v>0</v>
      </c>
      <c r="Q38" s="135">
        <v>0</v>
      </c>
      <c r="S38" s="133">
        <v>0.97750000000000004</v>
      </c>
      <c r="T38" s="133">
        <v>1.0999999999999999E-2</v>
      </c>
      <c r="U38" s="133">
        <v>1.06E-2</v>
      </c>
      <c r="V38" s="133"/>
      <c r="W38" s="133"/>
      <c r="X38" s="133">
        <v>8.9999999999999998E-4</v>
      </c>
      <c r="Y38" s="133"/>
      <c r="Z38" s="133"/>
      <c r="AA38" s="133"/>
      <c r="AB38" s="132">
        <v>0</v>
      </c>
    </row>
    <row r="39" spans="1:31" hidden="1" x14ac:dyDescent="0.3">
      <c r="A39" s="86" t="s">
        <v>208</v>
      </c>
      <c r="B39" t="s">
        <v>199</v>
      </c>
      <c r="C39" s="82" t="s">
        <v>211</v>
      </c>
      <c r="D39" s="137" t="s">
        <v>184</v>
      </c>
      <c r="E39" s="131" t="s">
        <v>212</v>
      </c>
      <c r="F39" s="140">
        <v>0</v>
      </c>
      <c r="G39" s="129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0</v>
      </c>
      <c r="O39" s="127">
        <v>0</v>
      </c>
      <c r="P39" s="135">
        <v>0</v>
      </c>
      <c r="Q39" s="135">
        <v>0</v>
      </c>
      <c r="S39" s="133">
        <v>0.97750000000000004</v>
      </c>
      <c r="T39" s="133">
        <v>1.0999999999999999E-2</v>
      </c>
      <c r="U39" s="133">
        <v>1.06E-2</v>
      </c>
      <c r="V39" s="133"/>
      <c r="W39" s="133"/>
      <c r="X39" s="133">
        <v>8.9999999999999998E-4</v>
      </c>
      <c r="Y39" s="133"/>
      <c r="Z39" s="133"/>
      <c r="AA39" s="133"/>
      <c r="AB39" s="132">
        <v>0</v>
      </c>
    </row>
    <row r="40" spans="1:31" hidden="1" x14ac:dyDescent="0.3">
      <c r="A40" s="86" t="s">
        <v>208</v>
      </c>
      <c r="B40" t="s">
        <v>199</v>
      </c>
      <c r="C40" s="82" t="s">
        <v>213</v>
      </c>
      <c r="D40" s="137" t="s">
        <v>184</v>
      </c>
      <c r="E40" s="131" t="s">
        <v>214</v>
      </c>
      <c r="F40" s="136">
        <v>662842.88570049999</v>
      </c>
      <c r="G40" s="129">
        <v>647928.92077223875</v>
      </c>
      <c r="H40" s="127">
        <v>7291.2717427054995</v>
      </c>
      <c r="I40" s="127">
        <v>7026.1345884252996</v>
      </c>
      <c r="J40" s="127">
        <v>0</v>
      </c>
      <c r="K40" s="127">
        <v>0</v>
      </c>
      <c r="L40" s="127">
        <v>596.55859713044993</v>
      </c>
      <c r="M40" s="127">
        <v>0</v>
      </c>
      <c r="N40" s="127">
        <v>0</v>
      </c>
      <c r="O40" s="127">
        <v>0</v>
      </c>
      <c r="P40" s="135">
        <v>0</v>
      </c>
      <c r="Q40" s="135">
        <v>0</v>
      </c>
      <c r="S40" s="133">
        <v>0.97750000000000004</v>
      </c>
      <c r="T40" s="133">
        <v>1.0999999999999999E-2</v>
      </c>
      <c r="U40" s="133">
        <v>1.06E-2</v>
      </c>
      <c r="V40" s="133"/>
      <c r="W40" s="133"/>
      <c r="X40" s="133">
        <v>8.9999999999999998E-4</v>
      </c>
      <c r="Y40" s="133"/>
      <c r="Z40" s="133"/>
      <c r="AA40" s="133"/>
      <c r="AB40" s="132">
        <v>0</v>
      </c>
    </row>
    <row r="41" spans="1:31" hidden="1" x14ac:dyDescent="0.3">
      <c r="A41" s="86" t="s">
        <v>208</v>
      </c>
      <c r="B41" t="s">
        <v>199</v>
      </c>
      <c r="C41" s="82" t="s">
        <v>215</v>
      </c>
      <c r="D41" s="137" t="s">
        <v>184</v>
      </c>
      <c r="E41" s="131" t="s">
        <v>216</v>
      </c>
      <c r="F41" s="136">
        <v>1184629.5437390001</v>
      </c>
      <c r="G41" s="129">
        <v>1157975.3790048726</v>
      </c>
      <c r="H41" s="127">
        <v>13030.924981129001</v>
      </c>
      <c r="I41" s="127">
        <v>12557.0731636334</v>
      </c>
      <c r="J41" s="127">
        <v>0</v>
      </c>
      <c r="K41" s="127">
        <v>0</v>
      </c>
      <c r="L41" s="127">
        <v>1066.1665893651</v>
      </c>
      <c r="M41" s="127">
        <v>0</v>
      </c>
      <c r="N41" s="127">
        <v>0</v>
      </c>
      <c r="O41" s="127">
        <v>0</v>
      </c>
      <c r="P41" s="135">
        <v>0</v>
      </c>
      <c r="Q41" s="135">
        <v>0</v>
      </c>
      <c r="S41" s="133">
        <v>0.97750000000000004</v>
      </c>
      <c r="T41" s="133">
        <v>1.0999999999999999E-2</v>
      </c>
      <c r="U41" s="133">
        <v>1.06E-2</v>
      </c>
      <c r="V41" s="133"/>
      <c r="W41" s="133"/>
      <c r="X41" s="133">
        <v>8.9999999999999998E-4</v>
      </c>
      <c r="Y41" s="133"/>
      <c r="Z41" s="133"/>
      <c r="AA41" s="133"/>
      <c r="AB41" s="132">
        <v>0</v>
      </c>
    </row>
    <row r="42" spans="1:31" hidden="1" x14ac:dyDescent="0.3">
      <c r="A42" s="86" t="s">
        <v>208</v>
      </c>
      <c r="B42" t="s">
        <v>199</v>
      </c>
      <c r="C42" s="82" t="s">
        <v>217</v>
      </c>
      <c r="D42" s="137" t="s">
        <v>184</v>
      </c>
      <c r="E42" s="131" t="s">
        <v>218</v>
      </c>
      <c r="F42" s="136">
        <v>41749.8933636</v>
      </c>
      <c r="G42" s="129">
        <v>40810.520762919004</v>
      </c>
      <c r="H42" s="127">
        <v>459.2488269996</v>
      </c>
      <c r="I42" s="127">
        <v>442.54886965416</v>
      </c>
      <c r="J42" s="127">
        <v>0</v>
      </c>
      <c r="K42" s="127">
        <v>0</v>
      </c>
      <c r="L42" s="127">
        <v>37.574904027240002</v>
      </c>
      <c r="M42" s="127">
        <v>0</v>
      </c>
      <c r="N42" s="127">
        <v>0</v>
      </c>
      <c r="O42" s="127">
        <v>0</v>
      </c>
      <c r="P42" s="135">
        <v>0</v>
      </c>
      <c r="Q42" s="135">
        <v>0</v>
      </c>
      <c r="S42" s="133">
        <v>0.97750000000000004</v>
      </c>
      <c r="T42" s="133">
        <v>1.0999999999999999E-2</v>
      </c>
      <c r="U42" s="133">
        <v>1.06E-2</v>
      </c>
      <c r="V42" s="133"/>
      <c r="W42" s="133"/>
      <c r="X42" s="133">
        <v>8.9999999999999998E-4</v>
      </c>
      <c r="Y42" s="133"/>
      <c r="Z42" s="133"/>
      <c r="AA42" s="133"/>
      <c r="AB42" s="132">
        <v>0</v>
      </c>
    </row>
    <row r="43" spans="1:31" hidden="1" x14ac:dyDescent="0.3">
      <c r="A43" s="86" t="s">
        <v>198</v>
      </c>
      <c r="B43" t="s">
        <v>199</v>
      </c>
      <c r="C43" s="82" t="s">
        <v>219</v>
      </c>
      <c r="D43" s="137" t="s">
        <v>184</v>
      </c>
      <c r="E43" s="131"/>
      <c r="F43" s="136">
        <v>508877.58932620002</v>
      </c>
      <c r="G43" s="129">
        <v>366239.20103806618</v>
      </c>
      <c r="H43" s="127">
        <v>68444.035764373912</v>
      </c>
      <c r="I43" s="127">
        <v>63965.912978303342</v>
      </c>
      <c r="J43" s="127">
        <v>0</v>
      </c>
      <c r="K43" s="127">
        <v>0</v>
      </c>
      <c r="L43" s="127">
        <v>5801.2045183186801</v>
      </c>
      <c r="M43" s="127">
        <v>4427.2350271379401</v>
      </c>
      <c r="N43" s="127">
        <v>0</v>
      </c>
      <c r="O43" s="127">
        <v>0</v>
      </c>
      <c r="P43" s="135"/>
      <c r="Q43" s="135"/>
      <c r="S43" s="133">
        <v>0.71970000000000001</v>
      </c>
      <c r="T43" s="133">
        <v>0.13450000000000001</v>
      </c>
      <c r="U43" s="133">
        <v>0.12570000000000001</v>
      </c>
      <c r="V43" s="133"/>
      <c r="W43" s="133"/>
      <c r="X43" s="133">
        <v>1.14E-2</v>
      </c>
      <c r="Y43" s="133">
        <v>8.6999999999999994E-3</v>
      </c>
      <c r="Z43" s="133"/>
      <c r="AA43" s="133"/>
      <c r="AB43" s="132"/>
    </row>
    <row r="44" spans="1:31" s="139" customFormat="1" ht="15" hidden="1" thickBot="1" x14ac:dyDescent="0.35">
      <c r="A44" s="86" t="s">
        <v>208</v>
      </c>
      <c r="B44" t="s">
        <v>199</v>
      </c>
      <c r="C44" s="82" t="s">
        <v>220</v>
      </c>
      <c r="D44" s="137" t="s">
        <v>184</v>
      </c>
      <c r="E44" s="131" t="s">
        <v>221</v>
      </c>
      <c r="F44" s="136">
        <v>1087311.5516963</v>
      </c>
      <c r="G44" s="129">
        <v>1062847.0417831333</v>
      </c>
      <c r="H44" s="127">
        <v>11960.427068659299</v>
      </c>
      <c r="I44" s="127">
        <v>11525.50244798078</v>
      </c>
      <c r="J44" s="127">
        <v>0</v>
      </c>
      <c r="K44" s="127">
        <v>0</v>
      </c>
      <c r="L44" s="127">
        <v>978.58039652667003</v>
      </c>
      <c r="M44" s="127">
        <v>0</v>
      </c>
      <c r="N44" s="127">
        <v>0</v>
      </c>
      <c r="O44" s="127">
        <v>0</v>
      </c>
      <c r="P44" s="135">
        <v>0</v>
      </c>
      <c r="Q44" s="135">
        <v>0</v>
      </c>
      <c r="R44"/>
      <c r="S44" s="133">
        <v>0.97750000000000004</v>
      </c>
      <c r="T44" s="133">
        <v>1.0999999999999999E-2</v>
      </c>
      <c r="U44" s="133">
        <v>1.06E-2</v>
      </c>
      <c r="V44" s="133"/>
      <c r="W44" s="133"/>
      <c r="X44" s="133">
        <v>8.9999999999999998E-4</v>
      </c>
      <c r="Y44" s="133"/>
      <c r="Z44" s="133"/>
      <c r="AA44" s="133"/>
      <c r="AB44" s="132">
        <v>0</v>
      </c>
      <c r="AC44"/>
      <c r="AD44"/>
      <c r="AE44"/>
    </row>
    <row r="45" spans="1:31" ht="15" hidden="1" customHeight="1" x14ac:dyDescent="0.3">
      <c r="A45" s="86" t="s">
        <v>222</v>
      </c>
      <c r="B45" t="s">
        <v>223</v>
      </c>
      <c r="C45" s="82" t="s">
        <v>224</v>
      </c>
      <c r="D45" s="137" t="s">
        <v>225</v>
      </c>
      <c r="E45" s="131" t="s">
        <v>226</v>
      </c>
      <c r="F45" s="136">
        <v>814659.94980960002</v>
      </c>
      <c r="G45" s="129">
        <v>766269.14879090979</v>
      </c>
      <c r="H45" s="127">
        <v>40732.997490480004</v>
      </c>
      <c r="I45" s="127">
        <v>6598.7455934577602</v>
      </c>
      <c r="J45" s="127">
        <v>0</v>
      </c>
      <c r="K45" s="127">
        <v>0</v>
      </c>
      <c r="L45" s="127">
        <v>1059.0579347524799</v>
      </c>
      <c r="M45" s="127">
        <v>0</v>
      </c>
      <c r="N45" s="127">
        <v>0</v>
      </c>
      <c r="O45" s="127">
        <v>0</v>
      </c>
      <c r="P45" s="135">
        <v>0</v>
      </c>
      <c r="Q45" s="135">
        <v>0</v>
      </c>
      <c r="S45" s="134">
        <v>0.94059999999999999</v>
      </c>
      <c r="T45" s="134">
        <v>0.05</v>
      </c>
      <c r="U45" s="134">
        <v>8.0999999999999996E-3</v>
      </c>
      <c r="V45" s="134"/>
      <c r="W45" s="134"/>
      <c r="X45" s="134">
        <v>1.2999999999999999E-3</v>
      </c>
      <c r="Y45" s="134"/>
      <c r="Z45" s="134"/>
      <c r="AA45" s="134"/>
      <c r="AB45" s="132">
        <v>0</v>
      </c>
    </row>
    <row r="46" spans="1:31" hidden="1" x14ac:dyDescent="0.3">
      <c r="A46" s="86" t="s">
        <v>222</v>
      </c>
      <c r="B46" t="s">
        <v>223</v>
      </c>
      <c r="C46" s="82" t="s">
        <v>227</v>
      </c>
      <c r="D46" s="137" t="s">
        <v>225</v>
      </c>
      <c r="E46" s="131" t="s">
        <v>228</v>
      </c>
      <c r="F46" s="136">
        <v>1657613.6603017999</v>
      </c>
      <c r="G46" s="129">
        <v>1559151.4088798729</v>
      </c>
      <c r="H46" s="127">
        <v>82880.683015090006</v>
      </c>
      <c r="I46" s="127">
        <v>13426.670648444579</v>
      </c>
      <c r="J46" s="127">
        <v>0</v>
      </c>
      <c r="K46" s="127">
        <v>0</v>
      </c>
      <c r="L46" s="127">
        <v>2154.8977583923397</v>
      </c>
      <c r="M46" s="127">
        <v>0</v>
      </c>
      <c r="N46" s="127">
        <v>0</v>
      </c>
      <c r="O46" s="127">
        <v>0</v>
      </c>
      <c r="P46" s="135">
        <v>0</v>
      </c>
      <c r="Q46" s="135">
        <v>0</v>
      </c>
      <c r="S46" s="134">
        <v>0.94059999999999999</v>
      </c>
      <c r="T46" s="134">
        <v>0.05</v>
      </c>
      <c r="U46" s="134">
        <v>8.0999999999999996E-3</v>
      </c>
      <c r="V46" s="134"/>
      <c r="W46" s="134"/>
      <c r="X46" s="134">
        <v>1.2999999999999999E-3</v>
      </c>
      <c r="Y46" s="134"/>
      <c r="Z46" s="134"/>
      <c r="AA46" s="134"/>
      <c r="AB46" s="132">
        <v>0</v>
      </c>
    </row>
    <row r="47" spans="1:31" hidden="1" x14ac:dyDescent="0.3">
      <c r="A47" s="86" t="s">
        <v>222</v>
      </c>
      <c r="B47" t="s">
        <v>223</v>
      </c>
      <c r="C47" s="82" t="s">
        <v>229</v>
      </c>
      <c r="D47" s="137" t="s">
        <v>225</v>
      </c>
      <c r="E47" s="131" t="s">
        <v>230</v>
      </c>
      <c r="F47" s="136">
        <v>564232.37707609998</v>
      </c>
      <c r="G47" s="129">
        <v>530716.97387777967</v>
      </c>
      <c r="H47" s="127">
        <v>28211.618853805001</v>
      </c>
      <c r="I47" s="127">
        <v>4570.2822543164093</v>
      </c>
      <c r="J47" s="127">
        <v>0</v>
      </c>
      <c r="K47" s="127">
        <v>0</v>
      </c>
      <c r="L47" s="127">
        <v>733.50209019892998</v>
      </c>
      <c r="M47" s="127">
        <v>0</v>
      </c>
      <c r="N47" s="127">
        <v>0</v>
      </c>
      <c r="O47" s="127">
        <v>0</v>
      </c>
      <c r="P47" s="135">
        <v>0</v>
      </c>
      <c r="Q47" s="135">
        <v>0</v>
      </c>
      <c r="S47" s="134">
        <v>0.94059999999999999</v>
      </c>
      <c r="T47" s="134">
        <v>0.05</v>
      </c>
      <c r="U47" s="134">
        <v>8.0999999999999996E-3</v>
      </c>
      <c r="V47" s="134"/>
      <c r="W47" s="134"/>
      <c r="X47" s="134">
        <v>1.2999999999999999E-3</v>
      </c>
      <c r="Y47" s="134"/>
      <c r="Z47" s="134"/>
      <c r="AA47" s="134"/>
      <c r="AB47" s="132">
        <v>0</v>
      </c>
    </row>
    <row r="48" spans="1:31" hidden="1" x14ac:dyDescent="0.3">
      <c r="A48" s="86" t="s">
        <v>222</v>
      </c>
      <c r="B48" t="s">
        <v>223</v>
      </c>
      <c r="C48" s="82" t="s">
        <v>231</v>
      </c>
      <c r="D48" s="137" t="s">
        <v>225</v>
      </c>
      <c r="E48" s="131" t="s">
        <v>232</v>
      </c>
      <c r="F48" s="136">
        <v>3295906.1067328001</v>
      </c>
      <c r="G48" s="129">
        <v>3100129.2839928716</v>
      </c>
      <c r="H48" s="127">
        <v>164795.30533664001</v>
      </c>
      <c r="I48" s="127">
        <v>26696.839464535678</v>
      </c>
      <c r="J48" s="127">
        <v>0</v>
      </c>
      <c r="K48" s="127">
        <v>0</v>
      </c>
      <c r="L48" s="127">
        <v>4284.6779387526403</v>
      </c>
      <c r="M48" s="127">
        <v>0</v>
      </c>
      <c r="N48" s="127">
        <v>0</v>
      </c>
      <c r="O48" s="127">
        <v>0</v>
      </c>
      <c r="P48" s="135">
        <v>0</v>
      </c>
      <c r="Q48" s="135">
        <v>0</v>
      </c>
      <c r="S48" s="134">
        <v>0.94059999999999999</v>
      </c>
      <c r="T48" s="134">
        <v>0.05</v>
      </c>
      <c r="U48" s="134">
        <v>8.0999999999999996E-3</v>
      </c>
      <c r="V48" s="134"/>
      <c r="W48" s="134"/>
      <c r="X48" s="134">
        <v>1.2999999999999999E-3</v>
      </c>
      <c r="Y48" s="134"/>
      <c r="Z48" s="134"/>
      <c r="AA48" s="134"/>
      <c r="AB48" s="132">
        <v>0</v>
      </c>
    </row>
    <row r="49" spans="1:31" hidden="1" x14ac:dyDescent="0.3">
      <c r="A49" s="86" t="s">
        <v>233</v>
      </c>
      <c r="B49" t="s">
        <v>223</v>
      </c>
      <c r="C49" s="82" t="s">
        <v>234</v>
      </c>
      <c r="D49" s="137" t="s">
        <v>184</v>
      </c>
      <c r="E49" s="131" t="s">
        <v>235</v>
      </c>
      <c r="F49" s="136">
        <v>9418.5</v>
      </c>
      <c r="G49" s="129">
        <v>6900.9349499999998</v>
      </c>
      <c r="H49" s="127">
        <v>2323.5439500000002</v>
      </c>
      <c r="I49" s="127">
        <v>0</v>
      </c>
      <c r="J49" s="127">
        <v>0</v>
      </c>
      <c r="K49" s="127">
        <v>0</v>
      </c>
      <c r="L49" s="127">
        <v>194.02109999999999</v>
      </c>
      <c r="M49" s="127">
        <v>0</v>
      </c>
      <c r="N49" s="127">
        <v>0</v>
      </c>
      <c r="O49" s="127">
        <v>0</v>
      </c>
      <c r="P49" s="135">
        <v>0</v>
      </c>
      <c r="Q49" s="135">
        <v>0</v>
      </c>
      <c r="S49" s="133">
        <v>0.73270000000000002</v>
      </c>
      <c r="T49" s="133">
        <v>0.2467</v>
      </c>
      <c r="U49" s="133"/>
      <c r="V49" s="133"/>
      <c r="W49" s="133"/>
      <c r="X49" s="133">
        <v>2.06E-2</v>
      </c>
      <c r="Y49" s="133"/>
      <c r="Z49" s="133"/>
      <c r="AA49" s="133"/>
      <c r="AB49" s="132">
        <v>0</v>
      </c>
    </row>
    <row r="50" spans="1:31" hidden="1" x14ac:dyDescent="0.3">
      <c r="A50" s="86" t="s">
        <v>233</v>
      </c>
      <c r="B50" t="s">
        <v>223</v>
      </c>
      <c r="C50" s="82" t="s">
        <v>236</v>
      </c>
      <c r="D50" s="137" t="s">
        <v>184</v>
      </c>
      <c r="E50" s="131" t="s">
        <v>237</v>
      </c>
      <c r="F50" s="136">
        <v>21372.75</v>
      </c>
      <c r="G50" s="129">
        <v>15659.813925</v>
      </c>
      <c r="H50" s="127">
        <v>5272.6574250000003</v>
      </c>
      <c r="I50" s="127">
        <v>0</v>
      </c>
      <c r="J50" s="127">
        <v>0</v>
      </c>
      <c r="K50" s="127">
        <v>0</v>
      </c>
      <c r="L50" s="127">
        <v>440.27865000000003</v>
      </c>
      <c r="M50" s="127">
        <v>0</v>
      </c>
      <c r="N50" s="127">
        <v>0</v>
      </c>
      <c r="O50" s="127">
        <v>0</v>
      </c>
      <c r="P50" s="135">
        <v>0</v>
      </c>
      <c r="Q50" s="135">
        <v>0</v>
      </c>
      <c r="S50" s="133">
        <v>0.73270000000000002</v>
      </c>
      <c r="T50" s="133">
        <v>0.2467</v>
      </c>
      <c r="U50" s="133"/>
      <c r="V50" s="133"/>
      <c r="W50" s="133"/>
      <c r="X50" s="133">
        <v>2.06E-2</v>
      </c>
      <c r="Y50" s="133"/>
      <c r="Z50" s="133"/>
      <c r="AA50" s="133"/>
      <c r="AB50" s="132">
        <v>0</v>
      </c>
    </row>
    <row r="51" spans="1:31" s="139" customFormat="1" ht="15" hidden="1" thickBot="1" x14ac:dyDescent="0.35">
      <c r="A51" s="86" t="s">
        <v>233</v>
      </c>
      <c r="B51" t="s">
        <v>223</v>
      </c>
      <c r="C51" s="82" t="s">
        <v>238</v>
      </c>
      <c r="D51" s="137" t="s">
        <v>184</v>
      </c>
      <c r="E51" s="131" t="s">
        <v>239</v>
      </c>
      <c r="F51" s="136">
        <v>466670.09568119998</v>
      </c>
      <c r="G51" s="129">
        <v>341929.17910561524</v>
      </c>
      <c r="H51" s="127">
        <v>115127.51260455203</v>
      </c>
      <c r="I51" s="127">
        <v>0</v>
      </c>
      <c r="J51" s="127">
        <v>0</v>
      </c>
      <c r="K51" s="127">
        <v>0</v>
      </c>
      <c r="L51" s="127">
        <v>9613.4039710327197</v>
      </c>
      <c r="M51" s="127">
        <v>0</v>
      </c>
      <c r="N51" s="127">
        <v>0</v>
      </c>
      <c r="O51" s="127">
        <v>0</v>
      </c>
      <c r="P51" s="135">
        <v>0</v>
      </c>
      <c r="Q51" s="135">
        <v>0</v>
      </c>
      <c r="R51"/>
      <c r="S51" s="133">
        <v>0.73270000000000002</v>
      </c>
      <c r="T51" s="133">
        <v>0.2467</v>
      </c>
      <c r="U51" s="133"/>
      <c r="V51" s="133"/>
      <c r="W51" s="133"/>
      <c r="X51" s="133">
        <v>2.06E-2</v>
      </c>
      <c r="Y51" s="133"/>
      <c r="Z51" s="133"/>
      <c r="AA51" s="133"/>
      <c r="AB51" s="132"/>
      <c r="AC51"/>
      <c r="AD51"/>
      <c r="AE51"/>
    </row>
    <row r="52" spans="1:31" hidden="1" x14ac:dyDescent="0.3">
      <c r="A52" s="86"/>
      <c r="F52" s="138"/>
      <c r="G52" s="129">
        <v>0</v>
      </c>
    </row>
    <row r="53" spans="1:31" hidden="1" x14ac:dyDescent="0.3">
      <c r="A53" s="86" t="s">
        <v>240</v>
      </c>
      <c r="B53" t="s">
        <v>241</v>
      </c>
      <c r="C53" s="82" t="s">
        <v>242</v>
      </c>
      <c r="D53" s="137"/>
      <c r="E53" s="131" t="s">
        <v>243</v>
      </c>
      <c r="F53" s="136">
        <v>0</v>
      </c>
      <c r="G53" s="129">
        <v>0</v>
      </c>
      <c r="H53" s="127">
        <v>0</v>
      </c>
      <c r="I53" s="127">
        <v>0</v>
      </c>
      <c r="J53" s="127">
        <v>0</v>
      </c>
      <c r="K53" s="127">
        <v>0</v>
      </c>
      <c r="L53" s="127">
        <v>0</v>
      </c>
      <c r="M53" s="127">
        <v>0</v>
      </c>
      <c r="N53" s="127">
        <v>0</v>
      </c>
      <c r="O53" s="127">
        <v>0</v>
      </c>
      <c r="P53" s="135">
        <v>0</v>
      </c>
      <c r="Q53" s="135">
        <v>0</v>
      </c>
      <c r="S53" s="134">
        <v>0.64559999999999995</v>
      </c>
      <c r="T53" s="134">
        <v>0.20549999999999999</v>
      </c>
      <c r="U53" s="134">
        <v>0.1338</v>
      </c>
      <c r="V53" s="134"/>
      <c r="W53" s="134"/>
      <c r="X53" s="134">
        <v>1.5100000000000001E-2</v>
      </c>
      <c r="Y53" s="133"/>
      <c r="Z53" s="133"/>
      <c r="AA53" s="133"/>
      <c r="AB53" s="132"/>
    </row>
    <row r="54" spans="1:31" hidden="1" x14ac:dyDescent="0.3">
      <c r="A54" s="86" t="s">
        <v>240</v>
      </c>
      <c r="B54" t="s">
        <v>241</v>
      </c>
      <c r="C54" s="82" t="s">
        <v>244</v>
      </c>
      <c r="E54" s="131" t="s">
        <v>243</v>
      </c>
      <c r="F54" s="136">
        <v>3409320.5259912</v>
      </c>
      <c r="G54" s="129">
        <v>2201057.3315799185</v>
      </c>
      <c r="H54" s="127">
        <v>700615.36809119151</v>
      </c>
      <c r="I54" s="127">
        <v>456167.08637762256</v>
      </c>
      <c r="J54" s="127">
        <v>0</v>
      </c>
      <c r="K54" s="127">
        <v>0</v>
      </c>
      <c r="L54" s="127">
        <v>51480.739942467124</v>
      </c>
      <c r="M54" s="127">
        <v>0</v>
      </c>
      <c r="N54" s="127">
        <v>0</v>
      </c>
      <c r="O54" s="127">
        <v>0</v>
      </c>
      <c r="P54" s="135">
        <v>0</v>
      </c>
      <c r="Q54" s="135">
        <v>0</v>
      </c>
      <c r="S54" s="134">
        <v>0.64559999999999995</v>
      </c>
      <c r="T54" s="134">
        <v>0.20549999999999999</v>
      </c>
      <c r="U54" s="134">
        <v>0.1338</v>
      </c>
      <c r="V54" s="134"/>
      <c r="W54" s="134"/>
      <c r="X54" s="134">
        <v>1.5100000000000001E-2</v>
      </c>
      <c r="Y54" s="133"/>
      <c r="Z54" s="133"/>
      <c r="AA54" s="133"/>
      <c r="AB54" s="132"/>
    </row>
    <row r="55" spans="1:31" hidden="1" x14ac:dyDescent="0.3">
      <c r="A55" s="86" t="s">
        <v>240</v>
      </c>
      <c r="B55" t="s">
        <v>241</v>
      </c>
      <c r="C55" s="82" t="s">
        <v>245</v>
      </c>
      <c r="E55" s="131" t="s">
        <v>246</v>
      </c>
      <c r="F55" s="136">
        <v>1365506.2356972999</v>
      </c>
      <c r="G55" s="129">
        <v>881570.8257661768</v>
      </c>
      <c r="H55" s="127">
        <v>280611.53143579513</v>
      </c>
      <c r="I55" s="127">
        <v>182704.73433629874</v>
      </c>
      <c r="J55" s="127">
        <v>0</v>
      </c>
      <c r="K55" s="127">
        <v>0</v>
      </c>
      <c r="L55" s="127">
        <v>20619.144159029231</v>
      </c>
      <c r="M55" s="127">
        <v>0</v>
      </c>
      <c r="N55" s="127">
        <v>0</v>
      </c>
      <c r="O55" s="127">
        <v>0</v>
      </c>
      <c r="P55" s="135">
        <v>0</v>
      </c>
      <c r="Q55" s="135">
        <v>0</v>
      </c>
      <c r="S55" s="134">
        <v>0.64559999999999995</v>
      </c>
      <c r="T55" s="134">
        <v>0.20549999999999999</v>
      </c>
      <c r="U55" s="134">
        <v>0.1338</v>
      </c>
      <c r="V55" s="134"/>
      <c r="W55" s="134"/>
      <c r="X55" s="134">
        <v>1.5100000000000001E-2</v>
      </c>
      <c r="Y55" s="133"/>
      <c r="Z55" s="133"/>
      <c r="AA55" s="133"/>
      <c r="AB55" s="132"/>
    </row>
    <row r="56" spans="1:31" hidden="1" x14ac:dyDescent="0.3">
      <c r="A56" s="86" t="s">
        <v>240</v>
      </c>
      <c r="B56" t="s">
        <v>241</v>
      </c>
      <c r="C56" s="82" t="s">
        <v>247</v>
      </c>
      <c r="E56" s="131" t="s">
        <v>248</v>
      </c>
      <c r="F56" s="136">
        <v>0</v>
      </c>
      <c r="G56" s="129">
        <v>0</v>
      </c>
      <c r="H56" s="127">
        <v>0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35">
        <v>0</v>
      </c>
      <c r="Q56" s="135">
        <v>0</v>
      </c>
      <c r="S56" s="134">
        <v>0.64559999999999995</v>
      </c>
      <c r="T56" s="134">
        <v>0.20549999999999999</v>
      </c>
      <c r="U56" s="134">
        <v>0.1338</v>
      </c>
      <c r="V56" s="134"/>
      <c r="W56" s="134"/>
      <c r="X56" s="134">
        <v>1.5100000000000001E-2</v>
      </c>
      <c r="Y56" s="133"/>
      <c r="Z56" s="133"/>
      <c r="AA56" s="133"/>
      <c r="AB56" s="132"/>
    </row>
    <row r="57" spans="1:31" hidden="1" x14ac:dyDescent="0.3">
      <c r="A57" s="86" t="s">
        <v>240</v>
      </c>
      <c r="B57" t="s">
        <v>241</v>
      </c>
      <c r="C57" s="82" t="s">
        <v>249</v>
      </c>
      <c r="E57" s="131" t="s">
        <v>250</v>
      </c>
      <c r="F57" s="136">
        <v>0</v>
      </c>
      <c r="G57" s="129">
        <v>0</v>
      </c>
      <c r="H57" s="127">
        <v>0</v>
      </c>
      <c r="I57" s="127">
        <v>0</v>
      </c>
      <c r="J57" s="127">
        <v>0</v>
      </c>
      <c r="K57" s="127">
        <v>0</v>
      </c>
      <c r="L57" s="127">
        <v>0</v>
      </c>
      <c r="M57" s="127">
        <v>0</v>
      </c>
      <c r="N57" s="127">
        <v>0</v>
      </c>
      <c r="O57" s="127">
        <v>0</v>
      </c>
      <c r="P57" s="135">
        <v>0</v>
      </c>
      <c r="Q57" s="135">
        <v>0</v>
      </c>
      <c r="S57" s="134">
        <v>0.64559999999999995</v>
      </c>
      <c r="T57" s="134">
        <v>0.20549999999999999</v>
      </c>
      <c r="U57" s="134">
        <v>0.1338</v>
      </c>
      <c r="V57" s="134"/>
      <c r="W57" s="134"/>
      <c r="X57" s="134">
        <v>1.5100000000000001E-2</v>
      </c>
      <c r="Y57" s="133"/>
      <c r="Z57" s="133"/>
      <c r="AA57" s="133"/>
      <c r="AB57" s="132"/>
    </row>
    <row r="58" spans="1:31" hidden="1" x14ac:dyDescent="0.3">
      <c r="A58" s="86" t="s">
        <v>240</v>
      </c>
      <c r="B58" t="s">
        <v>241</v>
      </c>
      <c r="C58" s="82" t="s">
        <v>251</v>
      </c>
      <c r="E58" s="131"/>
      <c r="F58" s="136">
        <v>0</v>
      </c>
      <c r="G58" s="129">
        <v>0</v>
      </c>
      <c r="H58" s="127">
        <v>0</v>
      </c>
      <c r="I58" s="127">
        <v>0</v>
      </c>
      <c r="J58" s="127">
        <v>0</v>
      </c>
      <c r="K58" s="127">
        <v>0</v>
      </c>
      <c r="L58" s="127">
        <v>0</v>
      </c>
      <c r="M58" s="127">
        <v>0</v>
      </c>
      <c r="N58" s="127">
        <v>0</v>
      </c>
      <c r="O58" s="127">
        <v>0</v>
      </c>
      <c r="P58" s="135">
        <v>0</v>
      </c>
      <c r="Q58" s="135">
        <v>0</v>
      </c>
      <c r="S58" s="134">
        <v>0.64559999999999995</v>
      </c>
      <c r="T58" s="134">
        <v>0.20549999999999999</v>
      </c>
      <c r="U58" s="134">
        <v>0.1338</v>
      </c>
      <c r="V58" s="134"/>
      <c r="W58" s="134"/>
      <c r="X58" s="134">
        <v>1.5100000000000001E-2</v>
      </c>
      <c r="Y58" s="133"/>
      <c r="Z58" s="133"/>
      <c r="AA58" s="133"/>
      <c r="AB58" s="132"/>
    </row>
    <row r="59" spans="1:31" hidden="1" x14ac:dyDescent="0.3">
      <c r="A59" s="86" t="s">
        <v>240</v>
      </c>
      <c r="B59" t="s">
        <v>241</v>
      </c>
      <c r="C59" s="82" t="s">
        <v>252</v>
      </c>
      <c r="E59" s="131" t="s">
        <v>253</v>
      </c>
      <c r="F59" s="136">
        <v>202189.48005439999</v>
      </c>
      <c r="G59" s="129">
        <v>130533.52832312063</v>
      </c>
      <c r="H59" s="127">
        <v>41549.938151179194</v>
      </c>
      <c r="I59" s="127">
        <v>27052.952431278718</v>
      </c>
      <c r="J59" s="127">
        <v>0</v>
      </c>
      <c r="K59" s="127">
        <v>0</v>
      </c>
      <c r="L59" s="127">
        <v>3053.0611488214399</v>
      </c>
      <c r="M59" s="127">
        <v>0</v>
      </c>
      <c r="N59" s="127">
        <v>0</v>
      </c>
      <c r="O59" s="127">
        <v>0</v>
      </c>
      <c r="P59" s="135">
        <v>0</v>
      </c>
      <c r="Q59" s="135">
        <v>0</v>
      </c>
      <c r="S59" s="134">
        <v>0.64559999999999995</v>
      </c>
      <c r="T59" s="134">
        <v>0.20549999999999999</v>
      </c>
      <c r="U59" s="134">
        <v>0.1338</v>
      </c>
      <c r="V59" s="134"/>
      <c r="W59" s="134"/>
      <c r="X59" s="134">
        <v>1.5100000000000001E-2</v>
      </c>
      <c r="Y59" s="133"/>
      <c r="Z59" s="133"/>
      <c r="AA59" s="133"/>
      <c r="AB59" s="132"/>
    </row>
    <row r="60" spans="1:31" hidden="1" x14ac:dyDescent="0.3">
      <c r="A60" s="86" t="s">
        <v>240</v>
      </c>
      <c r="B60" t="s">
        <v>241</v>
      </c>
      <c r="C60" s="82" t="s">
        <v>254</v>
      </c>
      <c r="E60" s="131" t="s">
        <v>255</v>
      </c>
      <c r="F60" s="136">
        <v>92451.280903299994</v>
      </c>
      <c r="G60" s="129">
        <v>59686.546951170472</v>
      </c>
      <c r="H60" s="127">
        <v>18998.738225628149</v>
      </c>
      <c r="I60" s="127">
        <v>12369.981384861539</v>
      </c>
      <c r="J60" s="127">
        <v>0</v>
      </c>
      <c r="K60" s="127">
        <v>0</v>
      </c>
      <c r="L60" s="127">
        <v>1396.01434163983</v>
      </c>
      <c r="M60" s="127">
        <v>0</v>
      </c>
      <c r="N60" s="127">
        <v>0</v>
      </c>
      <c r="O60" s="127">
        <v>0</v>
      </c>
      <c r="P60" s="135">
        <v>0</v>
      </c>
      <c r="Q60" s="135">
        <v>0</v>
      </c>
      <c r="S60" s="134">
        <v>0.64559999999999995</v>
      </c>
      <c r="T60" s="134">
        <v>0.20549999999999999</v>
      </c>
      <c r="U60" s="134">
        <v>0.1338</v>
      </c>
      <c r="V60" s="134"/>
      <c r="W60" s="134"/>
      <c r="X60" s="134">
        <v>1.5100000000000001E-2</v>
      </c>
      <c r="Y60" s="133"/>
      <c r="Z60" s="133"/>
      <c r="AA60" s="133"/>
      <c r="AB60" s="132"/>
    </row>
    <row r="61" spans="1:31" hidden="1" x14ac:dyDescent="0.3">
      <c r="A61" s="86" t="s">
        <v>240</v>
      </c>
      <c r="B61" t="s">
        <v>241</v>
      </c>
      <c r="C61" s="82" t="s">
        <v>256</v>
      </c>
      <c r="E61" s="131"/>
      <c r="F61" s="130">
        <v>89427.336848599996</v>
      </c>
      <c r="G61" s="129">
        <v>57734.288669456153</v>
      </c>
      <c r="H61" s="128">
        <v>18377.317722387299</v>
      </c>
      <c r="I61" s="128">
        <v>11965.377670342679</v>
      </c>
      <c r="J61" s="128">
        <v>0</v>
      </c>
      <c r="K61" s="128">
        <v>0</v>
      </c>
      <c r="L61" s="128">
        <v>1350.35278641386</v>
      </c>
      <c r="M61" s="128">
        <v>0</v>
      </c>
      <c r="N61" s="128">
        <v>0</v>
      </c>
      <c r="O61" s="127">
        <v>0</v>
      </c>
      <c r="P61" s="126"/>
      <c r="Q61" s="126"/>
      <c r="S61" s="125">
        <v>0.64559999999999995</v>
      </c>
      <c r="T61" s="125">
        <v>0.20549999999999999</v>
      </c>
      <c r="U61" s="125">
        <v>0.1338</v>
      </c>
      <c r="V61" s="125"/>
      <c r="W61" s="125"/>
      <c r="X61" s="125">
        <v>1.5100000000000001E-2</v>
      </c>
      <c r="Y61" s="123"/>
      <c r="Z61" s="123"/>
      <c r="AA61" s="123"/>
      <c r="AB61" s="124"/>
    </row>
    <row r="62" spans="1:31" hidden="1" x14ac:dyDescent="0.3">
      <c r="A62" s="86" t="s">
        <v>240</v>
      </c>
      <c r="B62" t="s">
        <v>241</v>
      </c>
      <c r="C62" s="82" t="s">
        <v>257</v>
      </c>
      <c r="E62" s="131" t="s">
        <v>258</v>
      </c>
      <c r="F62" s="130">
        <v>479112.51478660002</v>
      </c>
      <c r="G62" s="129">
        <v>309315.03954622895</v>
      </c>
      <c r="H62" s="128">
        <v>98457.621788646298</v>
      </c>
      <c r="I62" s="128">
        <v>64105.254478447081</v>
      </c>
      <c r="J62" s="128">
        <v>0</v>
      </c>
      <c r="K62" s="128">
        <v>0</v>
      </c>
      <c r="L62" s="128">
        <v>7234.5989732776607</v>
      </c>
      <c r="M62" s="128">
        <v>0</v>
      </c>
      <c r="N62" s="128">
        <v>0</v>
      </c>
      <c r="O62" s="127">
        <v>0</v>
      </c>
      <c r="P62" s="126">
        <v>0</v>
      </c>
      <c r="Q62" s="126">
        <v>0</v>
      </c>
      <c r="S62" s="125">
        <v>0.64559999999999995</v>
      </c>
      <c r="T62" s="125">
        <v>0.20549999999999999</v>
      </c>
      <c r="U62" s="125">
        <v>0.1338</v>
      </c>
      <c r="V62" s="125"/>
      <c r="W62" s="125"/>
      <c r="X62" s="125">
        <v>1.5100000000000001E-2</v>
      </c>
      <c r="Y62" s="123"/>
      <c r="Z62" s="123"/>
      <c r="AA62" s="123"/>
      <c r="AB62" s="124"/>
    </row>
    <row r="63" spans="1:31" hidden="1" x14ac:dyDescent="0.3">
      <c r="A63" s="86" t="s">
        <v>240</v>
      </c>
      <c r="B63" t="s">
        <v>241</v>
      </c>
      <c r="C63" s="82" t="s">
        <v>259</v>
      </c>
      <c r="E63" s="131" t="s">
        <v>260</v>
      </c>
      <c r="F63" s="130">
        <v>2268950.8330092002</v>
      </c>
      <c r="G63" s="129">
        <v>1464834.6577907396</v>
      </c>
      <c r="H63" s="128">
        <v>466269.39618339064</v>
      </c>
      <c r="I63" s="128">
        <v>303585.62145663099</v>
      </c>
      <c r="J63" s="128">
        <v>0</v>
      </c>
      <c r="K63" s="128">
        <v>0</v>
      </c>
      <c r="L63" s="128">
        <v>34261.157578438921</v>
      </c>
      <c r="M63" s="128">
        <v>0</v>
      </c>
      <c r="N63" s="128">
        <v>0</v>
      </c>
      <c r="O63" s="127">
        <v>0</v>
      </c>
      <c r="P63" s="126">
        <v>0</v>
      </c>
      <c r="Q63" s="126">
        <v>0</v>
      </c>
      <c r="S63" s="125">
        <v>0.64559999999999995</v>
      </c>
      <c r="T63" s="125">
        <v>0.20549999999999999</v>
      </c>
      <c r="U63" s="125">
        <v>0.1338</v>
      </c>
      <c r="V63" s="125"/>
      <c r="W63" s="125"/>
      <c r="X63" s="125">
        <v>1.5100000000000001E-2</v>
      </c>
      <c r="Y63" s="123"/>
      <c r="Z63" s="123"/>
      <c r="AA63" s="123"/>
      <c r="AB63" s="124"/>
    </row>
    <row r="64" spans="1:31" hidden="1" x14ac:dyDescent="0.3">
      <c r="A64" s="86" t="s">
        <v>240</v>
      </c>
      <c r="B64" t="s">
        <v>241</v>
      </c>
      <c r="C64" s="82" t="s">
        <v>261</v>
      </c>
      <c r="E64" s="131" t="s">
        <v>262</v>
      </c>
      <c r="F64" s="130">
        <v>582171.15386319999</v>
      </c>
      <c r="G64" s="129">
        <v>375849.69693408191</v>
      </c>
      <c r="H64" s="128">
        <v>119636.1721188876</v>
      </c>
      <c r="I64" s="128">
        <v>77894.500386896165</v>
      </c>
      <c r="J64" s="128">
        <v>0</v>
      </c>
      <c r="K64" s="128">
        <v>0</v>
      </c>
      <c r="L64" s="128">
        <v>8790.7844233343203</v>
      </c>
      <c r="M64" s="128">
        <v>0</v>
      </c>
      <c r="N64" s="128">
        <v>0</v>
      </c>
      <c r="O64" s="127">
        <v>0</v>
      </c>
      <c r="P64" s="126">
        <v>0</v>
      </c>
      <c r="Q64" s="126">
        <v>0</v>
      </c>
      <c r="S64" s="125">
        <v>0.64559999999999995</v>
      </c>
      <c r="T64" s="125">
        <v>0.20549999999999999</v>
      </c>
      <c r="U64" s="125">
        <v>0.1338</v>
      </c>
      <c r="V64" s="125"/>
      <c r="W64" s="125"/>
      <c r="X64" s="125">
        <v>1.5100000000000001E-2</v>
      </c>
      <c r="Y64" s="123"/>
      <c r="Z64" s="123"/>
      <c r="AA64" s="123"/>
      <c r="AB64" s="124"/>
    </row>
    <row r="65" spans="1:28" hidden="1" x14ac:dyDescent="0.3">
      <c r="A65" s="86" t="s">
        <v>240</v>
      </c>
      <c r="B65" t="s">
        <v>241</v>
      </c>
      <c r="C65" s="82" t="s">
        <v>263</v>
      </c>
      <c r="E65" s="131" t="s">
        <v>264</v>
      </c>
      <c r="F65" s="130">
        <v>518383.31344519998</v>
      </c>
      <c r="G65" s="129">
        <v>334668.26716022106</v>
      </c>
      <c r="H65" s="128">
        <v>106527.77091298859</v>
      </c>
      <c r="I65" s="128">
        <v>69359.687338967764</v>
      </c>
      <c r="J65" s="128">
        <v>0</v>
      </c>
      <c r="K65" s="128">
        <v>0</v>
      </c>
      <c r="L65" s="128">
        <v>7827.58803302252</v>
      </c>
      <c r="M65" s="128">
        <v>0</v>
      </c>
      <c r="N65" s="128">
        <v>0</v>
      </c>
      <c r="O65" s="127">
        <v>0</v>
      </c>
      <c r="P65" s="126">
        <v>0</v>
      </c>
      <c r="Q65" s="126">
        <v>0</v>
      </c>
      <c r="S65" s="125">
        <v>0.64559999999999995</v>
      </c>
      <c r="T65" s="125">
        <v>0.20549999999999999</v>
      </c>
      <c r="U65" s="125">
        <v>0.1338</v>
      </c>
      <c r="V65" s="125"/>
      <c r="W65" s="125"/>
      <c r="X65" s="125">
        <v>1.5100000000000001E-2</v>
      </c>
      <c r="Y65" s="123"/>
      <c r="Z65" s="123"/>
      <c r="AA65" s="123"/>
      <c r="AB65" s="124"/>
    </row>
    <row r="66" spans="1:28" hidden="1" x14ac:dyDescent="0.3">
      <c r="A66" s="86" t="s">
        <v>240</v>
      </c>
      <c r="B66" t="s">
        <v>241</v>
      </c>
      <c r="C66" s="82" t="s">
        <v>265</v>
      </c>
      <c r="E66" s="131" t="s">
        <v>266</v>
      </c>
      <c r="F66" s="130">
        <v>1178769.4333055001</v>
      </c>
      <c r="G66" s="129">
        <v>761013.54614203074</v>
      </c>
      <c r="H66" s="128">
        <v>242237.11854428024</v>
      </c>
      <c r="I66" s="128">
        <v>157719.35017627591</v>
      </c>
      <c r="J66" s="128">
        <v>0</v>
      </c>
      <c r="K66" s="128">
        <v>0</v>
      </c>
      <c r="L66" s="128">
        <v>17799.418442913051</v>
      </c>
      <c r="M66" s="128">
        <v>0</v>
      </c>
      <c r="N66" s="128">
        <v>0</v>
      </c>
      <c r="O66" s="127">
        <v>0</v>
      </c>
      <c r="P66" s="126">
        <v>0</v>
      </c>
      <c r="Q66" s="126">
        <v>0</v>
      </c>
      <c r="S66" s="125">
        <v>0.64559999999999995</v>
      </c>
      <c r="T66" s="125">
        <v>0.20549999999999999</v>
      </c>
      <c r="U66" s="125">
        <v>0.1338</v>
      </c>
      <c r="V66" s="125"/>
      <c r="W66" s="125"/>
      <c r="X66" s="125">
        <v>1.5100000000000001E-2</v>
      </c>
      <c r="Y66" s="123"/>
      <c r="Z66" s="123"/>
      <c r="AA66" s="123"/>
      <c r="AB66" s="124"/>
    </row>
    <row r="67" spans="1:28" hidden="1" x14ac:dyDescent="0.3">
      <c r="A67" s="86" t="s">
        <v>240</v>
      </c>
      <c r="B67" t="s">
        <v>241</v>
      </c>
      <c r="C67" s="82" t="s">
        <v>267</v>
      </c>
      <c r="E67" s="131"/>
      <c r="F67" s="130">
        <v>712367.47271200002</v>
      </c>
      <c r="G67" s="129">
        <v>459904.44038286718</v>
      </c>
      <c r="H67" s="128">
        <v>146391.51564231599</v>
      </c>
      <c r="I67" s="128">
        <v>95314.767848865609</v>
      </c>
      <c r="J67" s="128">
        <v>0</v>
      </c>
      <c r="K67" s="128">
        <v>0</v>
      </c>
      <c r="L67" s="128">
        <v>10756.748837951201</v>
      </c>
      <c r="M67" s="128">
        <v>0</v>
      </c>
      <c r="N67" s="128">
        <v>0</v>
      </c>
      <c r="O67" s="127">
        <v>0</v>
      </c>
      <c r="P67" s="126">
        <v>0</v>
      </c>
      <c r="Q67" s="126">
        <v>0</v>
      </c>
      <c r="S67" s="125">
        <v>0.64559999999999995</v>
      </c>
      <c r="T67" s="125">
        <v>0.20549999999999999</v>
      </c>
      <c r="U67" s="125">
        <v>0.1338</v>
      </c>
      <c r="V67" s="125"/>
      <c r="W67" s="125"/>
      <c r="X67" s="125">
        <v>1.5100000000000001E-2</v>
      </c>
      <c r="Y67" s="123"/>
      <c r="Z67" s="123"/>
      <c r="AA67" s="123"/>
      <c r="AB67" s="124"/>
    </row>
    <row r="68" spans="1:28" hidden="1" x14ac:dyDescent="0.3">
      <c r="A68" s="86" t="s">
        <v>240</v>
      </c>
      <c r="B68" t="s">
        <v>241</v>
      </c>
      <c r="C68" s="82" t="s">
        <v>268</v>
      </c>
      <c r="E68" s="131"/>
      <c r="F68" s="130">
        <v>899096.17530520004</v>
      </c>
      <c r="G68" s="129">
        <v>580456.49077703711</v>
      </c>
      <c r="H68" s="128">
        <v>184764.26402521861</v>
      </c>
      <c r="I68" s="128">
        <v>120299.06825583577</v>
      </c>
      <c r="J68" s="128">
        <v>0</v>
      </c>
      <c r="K68" s="128">
        <v>0</v>
      </c>
      <c r="L68" s="128">
        <v>13576.352247108522</v>
      </c>
      <c r="M68" s="128">
        <v>0</v>
      </c>
      <c r="N68" s="128">
        <v>0</v>
      </c>
      <c r="O68" s="127">
        <v>0</v>
      </c>
      <c r="P68" s="126">
        <v>0</v>
      </c>
      <c r="Q68" s="126">
        <v>0</v>
      </c>
      <c r="S68" s="125">
        <v>0.64559999999999995</v>
      </c>
      <c r="T68" s="125">
        <v>0.20549999999999999</v>
      </c>
      <c r="U68" s="125">
        <v>0.1338</v>
      </c>
      <c r="V68" s="125"/>
      <c r="W68" s="125"/>
      <c r="X68" s="125">
        <v>1.5100000000000001E-2</v>
      </c>
      <c r="Y68" s="123"/>
      <c r="Z68" s="123"/>
      <c r="AA68" s="123"/>
      <c r="AB68" s="124"/>
    </row>
    <row r="69" spans="1:28" hidden="1" x14ac:dyDescent="0.3">
      <c r="A69" s="86" t="s">
        <v>240</v>
      </c>
      <c r="B69" t="s">
        <v>241</v>
      </c>
      <c r="C69" s="82" t="s">
        <v>269</v>
      </c>
      <c r="E69" s="131" t="s">
        <v>270</v>
      </c>
      <c r="F69" s="130">
        <v>2413581.6100102998</v>
      </c>
      <c r="G69" s="129">
        <v>1558208.2874226496</v>
      </c>
      <c r="H69" s="128">
        <v>495991.02085711661</v>
      </c>
      <c r="I69" s="128">
        <v>322937.21941937815</v>
      </c>
      <c r="J69" s="128">
        <v>0</v>
      </c>
      <c r="K69" s="128">
        <v>0</v>
      </c>
      <c r="L69" s="128">
        <v>36445.082311155529</v>
      </c>
      <c r="M69" s="128">
        <v>0</v>
      </c>
      <c r="N69" s="128">
        <v>0</v>
      </c>
      <c r="O69" s="127">
        <v>0</v>
      </c>
      <c r="P69" s="126">
        <v>0</v>
      </c>
      <c r="Q69" s="126">
        <v>0</v>
      </c>
      <c r="S69" s="125">
        <v>0.64559999999999995</v>
      </c>
      <c r="T69" s="125">
        <v>0.20549999999999999</v>
      </c>
      <c r="U69" s="125">
        <v>0.1338</v>
      </c>
      <c r="V69" s="125"/>
      <c r="W69" s="125"/>
      <c r="X69" s="125">
        <v>1.5100000000000001E-2</v>
      </c>
      <c r="Y69" s="123"/>
      <c r="Z69" s="123"/>
      <c r="AA69" s="123"/>
      <c r="AB69" s="124"/>
    </row>
    <row r="70" spans="1:28" hidden="1" x14ac:dyDescent="0.3">
      <c r="A70" s="86" t="s">
        <v>240</v>
      </c>
      <c r="B70" t="s">
        <v>241</v>
      </c>
      <c r="C70" s="82" t="s">
        <v>271</v>
      </c>
      <c r="E70" s="131"/>
      <c r="F70" s="130">
        <v>343286.09768800001</v>
      </c>
      <c r="G70" s="129">
        <v>221625.50466737279</v>
      </c>
      <c r="H70" s="128">
        <v>70545.293074884001</v>
      </c>
      <c r="I70" s="128">
        <v>45931.6798706544</v>
      </c>
      <c r="J70" s="128">
        <v>0</v>
      </c>
      <c r="K70" s="128">
        <v>0</v>
      </c>
      <c r="L70" s="128">
        <v>5183.6200750888001</v>
      </c>
      <c r="M70" s="128">
        <v>0</v>
      </c>
      <c r="N70" s="128">
        <v>0</v>
      </c>
      <c r="O70" s="127">
        <v>0</v>
      </c>
      <c r="P70" s="126">
        <v>0</v>
      </c>
      <c r="Q70" s="126">
        <v>0</v>
      </c>
      <c r="S70" s="125">
        <v>0.64559999999999995</v>
      </c>
      <c r="T70" s="125">
        <v>0.20549999999999999</v>
      </c>
      <c r="U70" s="125">
        <v>0.1338</v>
      </c>
      <c r="V70" s="125"/>
      <c r="W70" s="125"/>
      <c r="X70" s="125">
        <v>1.5100000000000001E-2</v>
      </c>
      <c r="Y70" s="123"/>
      <c r="Z70" s="123"/>
      <c r="AA70" s="123"/>
      <c r="AB70" s="124"/>
    </row>
    <row r="71" spans="1:28" hidden="1" x14ac:dyDescent="0.3">
      <c r="A71" s="86" t="s">
        <v>240</v>
      </c>
      <c r="B71" t="s">
        <v>241</v>
      </c>
      <c r="C71" s="82" t="s">
        <v>272</v>
      </c>
      <c r="E71" s="131" t="s">
        <v>273</v>
      </c>
      <c r="F71" s="130">
        <v>705062.17392269999</v>
      </c>
      <c r="G71" s="129">
        <v>455188.1394844951</v>
      </c>
      <c r="H71" s="128">
        <v>144890.27674111485</v>
      </c>
      <c r="I71" s="128">
        <v>94337.318870857256</v>
      </c>
      <c r="J71" s="128">
        <v>0</v>
      </c>
      <c r="K71" s="128">
        <v>0</v>
      </c>
      <c r="L71" s="128">
        <v>10646.43882623277</v>
      </c>
      <c r="M71" s="128">
        <v>0</v>
      </c>
      <c r="N71" s="128">
        <v>0</v>
      </c>
      <c r="O71" s="127">
        <v>0</v>
      </c>
      <c r="P71" s="126">
        <v>0</v>
      </c>
      <c r="Q71" s="126">
        <v>0</v>
      </c>
      <c r="S71" s="125">
        <v>0.64559999999999995</v>
      </c>
      <c r="T71" s="125">
        <v>0.20549999999999999</v>
      </c>
      <c r="U71" s="125">
        <v>0.1338</v>
      </c>
      <c r="V71" s="125"/>
      <c r="W71" s="125"/>
      <c r="X71" s="125">
        <v>1.5100000000000001E-2</v>
      </c>
      <c r="Y71" s="123"/>
      <c r="Z71" s="123"/>
      <c r="AA71" s="123"/>
      <c r="AB71" s="124"/>
    </row>
    <row r="72" spans="1:28" hidden="1" x14ac:dyDescent="0.3">
      <c r="A72" s="86" t="s">
        <v>240</v>
      </c>
      <c r="B72" t="s">
        <v>241</v>
      </c>
      <c r="C72" s="82" t="s">
        <v>274</v>
      </c>
      <c r="E72" s="131" t="s">
        <v>275</v>
      </c>
      <c r="F72" s="130">
        <v>0</v>
      </c>
      <c r="G72" s="129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7">
        <v>0</v>
      </c>
      <c r="P72" s="126">
        <v>0</v>
      </c>
      <c r="Q72" s="126">
        <v>0</v>
      </c>
      <c r="S72" s="125">
        <v>0.64559999999999995</v>
      </c>
      <c r="T72" s="125">
        <v>0.20549999999999999</v>
      </c>
      <c r="U72" s="125">
        <v>0.1338</v>
      </c>
      <c r="V72" s="125"/>
      <c r="W72" s="125"/>
      <c r="X72" s="125">
        <v>1.5100000000000001E-2</v>
      </c>
      <c r="Y72" s="123"/>
      <c r="Z72" s="123"/>
      <c r="AA72" s="123"/>
      <c r="AB72" s="124"/>
    </row>
    <row r="73" spans="1:28" hidden="1" x14ac:dyDescent="0.3">
      <c r="A73" s="86" t="s">
        <v>240</v>
      </c>
      <c r="B73" t="s">
        <v>241</v>
      </c>
      <c r="C73" s="82" t="s">
        <v>276</v>
      </c>
      <c r="E73" s="131"/>
      <c r="F73" s="130">
        <v>0</v>
      </c>
      <c r="G73" s="129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7">
        <v>0</v>
      </c>
      <c r="P73" s="126"/>
      <c r="Q73" s="126"/>
      <c r="S73" s="125">
        <v>0.64559999999999995</v>
      </c>
      <c r="T73" s="125">
        <v>0.20549999999999999</v>
      </c>
      <c r="U73" s="125">
        <v>0.1338</v>
      </c>
      <c r="V73" s="125"/>
      <c r="W73" s="125"/>
      <c r="X73" s="125">
        <v>1.5100000000000001E-2</v>
      </c>
      <c r="Y73" s="123"/>
      <c r="Z73" s="123"/>
      <c r="AA73" s="123"/>
      <c r="AB73" s="124"/>
    </row>
    <row r="74" spans="1:28" hidden="1" x14ac:dyDescent="0.3">
      <c r="A74" s="86" t="s">
        <v>240</v>
      </c>
      <c r="B74" t="s">
        <v>241</v>
      </c>
      <c r="C74" s="82" t="s">
        <v>277</v>
      </c>
      <c r="E74" s="131"/>
      <c r="F74" s="130">
        <v>548100.52934819995</v>
      </c>
      <c r="G74" s="129">
        <v>353853.70174719789</v>
      </c>
      <c r="H74" s="128">
        <v>112634.65878105508</v>
      </c>
      <c r="I74" s="128">
        <v>73335.850826789159</v>
      </c>
      <c r="J74" s="128">
        <v>0</v>
      </c>
      <c r="K74" s="128">
        <v>0</v>
      </c>
      <c r="L74" s="128">
        <v>8276.3179931578197</v>
      </c>
      <c r="M74" s="128">
        <v>0</v>
      </c>
      <c r="N74" s="128">
        <v>0</v>
      </c>
      <c r="O74" s="127">
        <v>0</v>
      </c>
      <c r="P74" s="126">
        <v>0</v>
      </c>
      <c r="Q74" s="126">
        <v>0</v>
      </c>
      <c r="S74" s="125">
        <v>0.64559999999999995</v>
      </c>
      <c r="T74" s="125">
        <v>0.20549999999999999</v>
      </c>
      <c r="U74" s="125">
        <v>0.1338</v>
      </c>
      <c r="V74" s="125"/>
      <c r="W74" s="125"/>
      <c r="X74" s="125">
        <v>1.5100000000000001E-2</v>
      </c>
      <c r="Y74" s="123"/>
      <c r="Z74" s="123"/>
      <c r="AA74" s="123"/>
      <c r="AB74" s="124"/>
    </row>
    <row r="75" spans="1:28" hidden="1" x14ac:dyDescent="0.3">
      <c r="A75" s="86" t="s">
        <v>240</v>
      </c>
      <c r="B75" t="s">
        <v>241</v>
      </c>
      <c r="C75" s="82" t="s">
        <v>278</v>
      </c>
      <c r="E75" s="131"/>
      <c r="F75" s="130">
        <v>0</v>
      </c>
      <c r="G75" s="129">
        <v>0</v>
      </c>
      <c r="H75" s="128">
        <v>0</v>
      </c>
      <c r="I75" s="128">
        <v>0</v>
      </c>
      <c r="J75" s="128">
        <v>0</v>
      </c>
      <c r="K75" s="128">
        <v>0</v>
      </c>
      <c r="L75" s="128">
        <v>0</v>
      </c>
      <c r="M75" s="128">
        <v>0</v>
      </c>
      <c r="N75" s="128">
        <v>0</v>
      </c>
      <c r="O75" s="127">
        <v>0</v>
      </c>
      <c r="P75" s="126">
        <v>0</v>
      </c>
      <c r="Q75" s="126">
        <v>0</v>
      </c>
      <c r="S75" s="125">
        <v>0.64559999999999995</v>
      </c>
      <c r="T75" s="125">
        <v>0.20549999999999999</v>
      </c>
      <c r="U75" s="125">
        <v>0.1338</v>
      </c>
      <c r="V75" s="125"/>
      <c r="W75" s="125"/>
      <c r="X75" s="125">
        <v>1.5100000000000001E-2</v>
      </c>
      <c r="Y75" s="123"/>
      <c r="Z75" s="123"/>
      <c r="AA75" s="123"/>
      <c r="AB75" s="124"/>
    </row>
    <row r="76" spans="1:28" hidden="1" x14ac:dyDescent="0.3">
      <c r="A76" s="86" t="s">
        <v>240</v>
      </c>
      <c r="B76" t="s">
        <v>241</v>
      </c>
      <c r="C76" s="82" t="s">
        <v>279</v>
      </c>
      <c r="E76" s="131" t="s">
        <v>280</v>
      </c>
      <c r="F76" s="130">
        <v>0</v>
      </c>
      <c r="G76" s="129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7">
        <v>0</v>
      </c>
      <c r="P76" s="126">
        <v>0</v>
      </c>
      <c r="Q76" s="126">
        <v>0</v>
      </c>
      <c r="S76" s="125">
        <v>0.64559999999999995</v>
      </c>
      <c r="T76" s="125">
        <v>0.20549999999999999</v>
      </c>
      <c r="U76" s="125">
        <v>0.1338</v>
      </c>
      <c r="V76" s="125"/>
      <c r="W76" s="125"/>
      <c r="X76" s="125">
        <v>1.5100000000000001E-2</v>
      </c>
      <c r="Y76" s="123"/>
      <c r="Z76" s="123"/>
      <c r="AA76" s="123"/>
      <c r="AB76" s="124"/>
    </row>
    <row r="77" spans="1:28" hidden="1" x14ac:dyDescent="0.3">
      <c r="A77" s="86" t="s">
        <v>240</v>
      </c>
      <c r="B77" t="s">
        <v>241</v>
      </c>
      <c r="C77" s="82" t="s">
        <v>281</v>
      </c>
      <c r="E77" s="131" t="s">
        <v>282</v>
      </c>
      <c r="F77" s="130">
        <v>400760.11074530001</v>
      </c>
      <c r="G77" s="129">
        <v>258730.72749716567</v>
      </c>
      <c r="H77" s="128">
        <v>82356.202758159154</v>
      </c>
      <c r="I77" s="128">
        <v>53621.70281772114</v>
      </c>
      <c r="J77" s="128">
        <v>0</v>
      </c>
      <c r="K77" s="128">
        <v>0</v>
      </c>
      <c r="L77" s="128">
        <v>6051.47767225403</v>
      </c>
      <c r="M77" s="128">
        <v>0</v>
      </c>
      <c r="N77" s="128">
        <v>0</v>
      </c>
      <c r="O77" s="127">
        <v>0</v>
      </c>
      <c r="P77" s="126">
        <v>0</v>
      </c>
      <c r="Q77" s="126">
        <v>0</v>
      </c>
      <c r="S77" s="125">
        <v>0.64559999999999995</v>
      </c>
      <c r="T77" s="125">
        <v>0.20549999999999999</v>
      </c>
      <c r="U77" s="125">
        <v>0.1338</v>
      </c>
      <c r="V77" s="125"/>
      <c r="W77" s="125"/>
      <c r="X77" s="125">
        <v>1.5100000000000001E-2</v>
      </c>
      <c r="Y77" s="123"/>
      <c r="Z77" s="123"/>
      <c r="AA77" s="123"/>
      <c r="AB77" s="124"/>
    </row>
    <row r="78" spans="1:28" hidden="1" x14ac:dyDescent="0.3">
      <c r="A78" s="86" t="s">
        <v>240</v>
      </c>
      <c r="B78" t="s">
        <v>241</v>
      </c>
      <c r="C78" s="82" t="s">
        <v>283</v>
      </c>
      <c r="E78" s="131" t="s">
        <v>284</v>
      </c>
      <c r="F78" s="130">
        <v>338593.3596808</v>
      </c>
      <c r="G78" s="129">
        <v>218595.87300992446</v>
      </c>
      <c r="H78" s="128">
        <v>69580.93541440439</v>
      </c>
      <c r="I78" s="128">
        <v>45303.791525291039</v>
      </c>
      <c r="J78" s="128">
        <v>0</v>
      </c>
      <c r="K78" s="128">
        <v>0</v>
      </c>
      <c r="L78" s="128">
        <v>5112.7597311800801</v>
      </c>
      <c r="M78" s="128">
        <v>0</v>
      </c>
      <c r="N78" s="128">
        <v>0</v>
      </c>
      <c r="O78" s="127">
        <v>0</v>
      </c>
      <c r="P78" s="126">
        <v>0</v>
      </c>
      <c r="Q78" s="126">
        <v>0</v>
      </c>
      <c r="S78" s="125">
        <v>0.64559999999999995</v>
      </c>
      <c r="T78" s="125">
        <v>0.20549999999999999</v>
      </c>
      <c r="U78" s="125">
        <v>0.1338</v>
      </c>
      <c r="V78" s="125"/>
      <c r="W78" s="125"/>
      <c r="X78" s="125">
        <v>1.5100000000000001E-2</v>
      </c>
      <c r="Y78" s="123"/>
      <c r="Z78" s="123"/>
      <c r="AA78" s="123"/>
      <c r="AB78" s="124"/>
    </row>
    <row r="79" spans="1:28" hidden="1" x14ac:dyDescent="0.3">
      <c r="A79" s="86" t="s">
        <v>240</v>
      </c>
      <c r="B79" t="s">
        <v>241</v>
      </c>
      <c r="C79" s="82" t="s">
        <v>285</v>
      </c>
      <c r="E79" s="131" t="s">
        <v>286</v>
      </c>
      <c r="F79" s="130">
        <v>412992.89795140002</v>
      </c>
      <c r="G79" s="129">
        <v>266628.21491742384</v>
      </c>
      <c r="H79" s="128">
        <v>84870.040529012695</v>
      </c>
      <c r="I79" s="128">
        <v>55258.449745897327</v>
      </c>
      <c r="J79" s="128">
        <v>0</v>
      </c>
      <c r="K79" s="128">
        <v>0</v>
      </c>
      <c r="L79" s="128">
        <v>6236.1927590661408</v>
      </c>
      <c r="M79" s="128">
        <v>0</v>
      </c>
      <c r="N79" s="128">
        <v>0</v>
      </c>
      <c r="O79" s="127">
        <v>0</v>
      </c>
      <c r="P79" s="126">
        <v>0</v>
      </c>
      <c r="Q79" s="126">
        <v>0</v>
      </c>
      <c r="S79" s="125">
        <v>0.64559999999999995</v>
      </c>
      <c r="T79" s="125">
        <v>0.20549999999999999</v>
      </c>
      <c r="U79" s="125">
        <v>0.1338</v>
      </c>
      <c r="V79" s="125"/>
      <c r="W79" s="125"/>
      <c r="X79" s="125">
        <v>1.5100000000000001E-2</v>
      </c>
      <c r="Y79" s="123"/>
      <c r="Z79" s="123"/>
      <c r="AA79" s="123"/>
      <c r="AB79" s="124"/>
    </row>
    <row r="80" spans="1:28" hidden="1" x14ac:dyDescent="0.3">
      <c r="A80" s="86" t="s">
        <v>240</v>
      </c>
      <c r="B80" t="s">
        <v>241</v>
      </c>
      <c r="C80" s="82" t="s">
        <v>287</v>
      </c>
      <c r="E80" s="131" t="s">
        <v>288</v>
      </c>
      <c r="F80" s="130">
        <v>0</v>
      </c>
      <c r="G80" s="129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27">
        <v>0</v>
      </c>
      <c r="P80" s="126">
        <v>0</v>
      </c>
      <c r="Q80" s="126">
        <v>0</v>
      </c>
      <c r="S80" s="125">
        <v>0.64559999999999995</v>
      </c>
      <c r="T80" s="125">
        <v>0.20549999999999999</v>
      </c>
      <c r="U80" s="125">
        <v>0.1338</v>
      </c>
      <c r="V80" s="125"/>
      <c r="W80" s="125"/>
      <c r="X80" s="125">
        <v>1.5100000000000001E-2</v>
      </c>
      <c r="Y80" s="123"/>
      <c r="Z80" s="123"/>
      <c r="AA80" s="123"/>
      <c r="AB80" s="124"/>
    </row>
    <row r="81" spans="1:28" ht="15" hidden="1" customHeight="1" x14ac:dyDescent="0.3">
      <c r="A81" s="86" t="s">
        <v>240</v>
      </c>
      <c r="B81" t="s">
        <v>241</v>
      </c>
      <c r="C81" s="82" t="s">
        <v>289</v>
      </c>
      <c r="E81" s="131"/>
      <c r="F81" s="130">
        <v>0</v>
      </c>
      <c r="G81" s="129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7">
        <v>0</v>
      </c>
      <c r="P81" s="126">
        <v>0</v>
      </c>
      <c r="Q81" s="126">
        <v>0</v>
      </c>
      <c r="S81" s="125">
        <v>0.64559999999999995</v>
      </c>
      <c r="T81" s="125">
        <v>0.20549999999999999</v>
      </c>
      <c r="U81" s="125">
        <v>0.1338</v>
      </c>
      <c r="V81" s="125"/>
      <c r="W81" s="125"/>
      <c r="X81" s="125">
        <v>1.5100000000000001E-2</v>
      </c>
      <c r="Y81" s="123"/>
      <c r="Z81" s="123"/>
      <c r="AA81" s="123"/>
      <c r="AB81" s="124"/>
    </row>
    <row r="82" spans="1:28" hidden="1" x14ac:dyDescent="0.3">
      <c r="A82" s="86" t="s">
        <v>240</v>
      </c>
      <c r="B82" t="s">
        <v>241</v>
      </c>
      <c r="C82" s="82" t="s">
        <v>290</v>
      </c>
      <c r="E82" s="131" t="s">
        <v>291</v>
      </c>
      <c r="F82" s="130">
        <v>11403391</v>
      </c>
      <c r="G82" s="129">
        <v>7362029.2295999993</v>
      </c>
      <c r="H82" s="128">
        <v>2343396.8504999997</v>
      </c>
      <c r="I82" s="128">
        <v>1525773.7158000001</v>
      </c>
      <c r="J82" s="128">
        <v>0</v>
      </c>
      <c r="K82" s="128">
        <v>0</v>
      </c>
      <c r="L82" s="128">
        <v>172191.2041</v>
      </c>
      <c r="M82" s="128">
        <v>0</v>
      </c>
      <c r="N82" s="128">
        <v>0</v>
      </c>
      <c r="O82" s="127">
        <v>0</v>
      </c>
      <c r="P82" s="126">
        <v>0</v>
      </c>
      <c r="Q82" s="126">
        <v>0</v>
      </c>
      <c r="S82" s="125">
        <v>0.64559999999999995</v>
      </c>
      <c r="T82" s="125">
        <v>0.20549999999999999</v>
      </c>
      <c r="U82" s="125">
        <v>0.1338</v>
      </c>
      <c r="V82" s="125"/>
      <c r="W82" s="125"/>
      <c r="X82" s="125">
        <v>1.5100000000000001E-2</v>
      </c>
      <c r="Y82" s="123"/>
      <c r="Z82" s="123"/>
      <c r="AA82" s="123"/>
      <c r="AB82" s="124"/>
    </row>
    <row r="83" spans="1:28" hidden="1" x14ac:dyDescent="0.3">
      <c r="A83" s="86" t="s">
        <v>240</v>
      </c>
      <c r="B83" t="s">
        <v>241</v>
      </c>
      <c r="C83" s="82" t="s">
        <v>292</v>
      </c>
      <c r="E83" s="131" t="s">
        <v>293</v>
      </c>
      <c r="F83" s="130">
        <v>894896.48997140001</v>
      </c>
      <c r="G83" s="129">
        <v>577745.17392553575</v>
      </c>
      <c r="H83" s="128">
        <v>183901.22868912268</v>
      </c>
      <c r="I83" s="128">
        <v>119737.15035817333</v>
      </c>
      <c r="J83" s="128">
        <v>0</v>
      </c>
      <c r="K83" s="128">
        <v>0</v>
      </c>
      <c r="L83" s="128">
        <v>13512.936998568141</v>
      </c>
      <c r="M83" s="128">
        <v>0</v>
      </c>
      <c r="N83" s="128">
        <v>0</v>
      </c>
      <c r="O83" s="127">
        <v>0</v>
      </c>
      <c r="P83" s="126">
        <v>0</v>
      </c>
      <c r="Q83" s="126">
        <v>0</v>
      </c>
      <c r="S83" s="125">
        <v>0.64559999999999995</v>
      </c>
      <c r="T83" s="125">
        <v>0.20549999999999999</v>
      </c>
      <c r="U83" s="125">
        <v>0.1338</v>
      </c>
      <c r="V83" s="125"/>
      <c r="W83" s="125"/>
      <c r="X83" s="125">
        <v>1.5100000000000001E-2</v>
      </c>
      <c r="Y83" s="123"/>
      <c r="Z83" s="123"/>
      <c r="AA83" s="123"/>
      <c r="AB83" s="124"/>
    </row>
    <row r="84" spans="1:28" hidden="1" x14ac:dyDescent="0.3">
      <c r="A84" s="86" t="s">
        <v>240</v>
      </c>
      <c r="B84" t="s">
        <v>241</v>
      </c>
      <c r="C84" s="82" t="s">
        <v>294</v>
      </c>
      <c r="E84" s="131" t="s">
        <v>295</v>
      </c>
      <c r="F84" s="130">
        <v>832912.12384260003</v>
      </c>
      <c r="G84" s="129">
        <v>537728.06715278258</v>
      </c>
      <c r="H84" s="128">
        <v>171163.44144965429</v>
      </c>
      <c r="I84" s="128">
        <v>111443.64217013988</v>
      </c>
      <c r="J84" s="128">
        <v>0</v>
      </c>
      <c r="K84" s="128">
        <v>0</v>
      </c>
      <c r="L84" s="128">
        <v>12576.973070023261</v>
      </c>
      <c r="M84" s="128">
        <v>0</v>
      </c>
      <c r="N84" s="128">
        <v>0</v>
      </c>
      <c r="O84" s="127">
        <v>0</v>
      </c>
      <c r="P84" s="126">
        <v>0</v>
      </c>
      <c r="Q84" s="126">
        <v>0</v>
      </c>
      <c r="S84" s="125">
        <v>0.64559999999999995</v>
      </c>
      <c r="T84" s="125">
        <v>0.20549999999999999</v>
      </c>
      <c r="U84" s="125">
        <v>0.1338</v>
      </c>
      <c r="V84" s="125"/>
      <c r="W84" s="125"/>
      <c r="X84" s="125">
        <v>1.5100000000000001E-2</v>
      </c>
      <c r="Y84" s="123"/>
      <c r="Z84" s="123"/>
      <c r="AA84" s="123"/>
      <c r="AB84" s="124"/>
    </row>
    <row r="85" spans="1:28" hidden="1" x14ac:dyDescent="0.3">
      <c r="A85" s="86" t="s">
        <v>240</v>
      </c>
      <c r="B85" t="s">
        <v>241</v>
      </c>
      <c r="C85" s="82" t="s">
        <v>296</v>
      </c>
      <c r="E85" s="131" t="s">
        <v>297</v>
      </c>
      <c r="F85" s="130">
        <v>0</v>
      </c>
      <c r="G85" s="129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7">
        <v>0</v>
      </c>
      <c r="P85" s="126">
        <v>0</v>
      </c>
      <c r="Q85" s="126">
        <v>0</v>
      </c>
      <c r="S85" s="125">
        <v>0.64559999999999995</v>
      </c>
      <c r="T85" s="125">
        <v>0.20549999999999999</v>
      </c>
      <c r="U85" s="125">
        <v>0.1338</v>
      </c>
      <c r="V85" s="125"/>
      <c r="W85" s="125"/>
      <c r="X85" s="125">
        <v>1.5100000000000001E-2</v>
      </c>
      <c r="Y85" s="123"/>
      <c r="Z85" s="123"/>
      <c r="AA85" s="123"/>
      <c r="AB85" s="124"/>
    </row>
    <row r="86" spans="1:28" hidden="1" x14ac:dyDescent="0.3">
      <c r="A86" s="86" t="s">
        <v>240</v>
      </c>
      <c r="B86" t="s">
        <v>241</v>
      </c>
      <c r="C86" s="82" t="s">
        <v>298</v>
      </c>
      <c r="E86" s="131"/>
      <c r="F86" s="130">
        <v>245760</v>
      </c>
      <c r="G86" s="129">
        <v>158662.65599999999</v>
      </c>
      <c r="H86" s="128">
        <v>50503.68</v>
      </c>
      <c r="I86" s="128">
        <v>32882.688000000002</v>
      </c>
      <c r="J86" s="128">
        <v>0</v>
      </c>
      <c r="K86" s="128">
        <v>0</v>
      </c>
      <c r="L86" s="128">
        <v>3710.9760000000001</v>
      </c>
      <c r="M86" s="128">
        <v>0</v>
      </c>
      <c r="N86" s="128">
        <v>0</v>
      </c>
      <c r="O86" s="127">
        <v>0</v>
      </c>
      <c r="P86" s="126"/>
      <c r="Q86" s="126"/>
      <c r="S86" s="125">
        <v>0.64559999999999995</v>
      </c>
      <c r="T86" s="125">
        <v>0.20549999999999999</v>
      </c>
      <c r="U86" s="125">
        <v>0.1338</v>
      </c>
      <c r="V86" s="125"/>
      <c r="W86" s="125"/>
      <c r="X86" s="125">
        <v>1.5100000000000001E-2</v>
      </c>
      <c r="Y86" s="123"/>
      <c r="Z86" s="123"/>
      <c r="AA86" s="123"/>
      <c r="AB86" s="124"/>
    </row>
    <row r="87" spans="1:28" hidden="1" x14ac:dyDescent="0.3">
      <c r="A87" s="86" t="s">
        <v>240</v>
      </c>
      <c r="B87" t="s">
        <v>241</v>
      </c>
      <c r="C87" s="82" t="s">
        <v>299</v>
      </c>
      <c r="E87" s="131"/>
      <c r="F87" s="130">
        <v>92160</v>
      </c>
      <c r="G87" s="129">
        <v>59498.495999999999</v>
      </c>
      <c r="H87" s="128">
        <v>18938.879999999997</v>
      </c>
      <c r="I87" s="128">
        <v>12331.008</v>
      </c>
      <c r="J87" s="128">
        <v>0</v>
      </c>
      <c r="K87" s="128">
        <v>0</v>
      </c>
      <c r="L87" s="128">
        <v>1391.616</v>
      </c>
      <c r="M87" s="128">
        <v>0</v>
      </c>
      <c r="N87" s="128">
        <v>0</v>
      </c>
      <c r="O87" s="127">
        <v>0</v>
      </c>
      <c r="P87" s="126"/>
      <c r="Q87" s="126"/>
      <c r="S87" s="125">
        <v>0.64559999999999995</v>
      </c>
      <c r="T87" s="125">
        <v>0.20549999999999999</v>
      </c>
      <c r="U87" s="125">
        <v>0.1338</v>
      </c>
      <c r="V87" s="125"/>
      <c r="W87" s="125"/>
      <c r="X87" s="125">
        <v>1.5100000000000001E-2</v>
      </c>
      <c r="Y87" s="123"/>
      <c r="Z87" s="123"/>
      <c r="AA87" s="123"/>
      <c r="AB87" s="124"/>
    </row>
    <row r="88" spans="1:28" hidden="1" x14ac:dyDescent="0.3">
      <c r="A88" s="86" t="s">
        <v>240</v>
      </c>
      <c r="B88" t="s">
        <v>241</v>
      </c>
      <c r="C88" s="82" t="s">
        <v>300</v>
      </c>
      <c r="E88" s="131" t="s">
        <v>301</v>
      </c>
      <c r="F88" s="130">
        <v>263072.48015409999</v>
      </c>
      <c r="G88" s="129">
        <v>169839.59318748693</v>
      </c>
      <c r="H88" s="128">
        <v>54061.394671667542</v>
      </c>
      <c r="I88" s="128">
        <v>35199.097844618576</v>
      </c>
      <c r="J88" s="128">
        <v>0</v>
      </c>
      <c r="K88" s="128">
        <v>0</v>
      </c>
      <c r="L88" s="128">
        <v>3972.3944503269099</v>
      </c>
      <c r="M88" s="128">
        <v>0</v>
      </c>
      <c r="N88" s="128">
        <v>0</v>
      </c>
      <c r="O88" s="127">
        <v>0</v>
      </c>
      <c r="P88" s="126">
        <v>0</v>
      </c>
      <c r="Q88" s="126">
        <v>0</v>
      </c>
      <c r="S88" s="125">
        <v>0.64559999999999995</v>
      </c>
      <c r="T88" s="125">
        <v>0.20549999999999999</v>
      </c>
      <c r="U88" s="125">
        <v>0.1338</v>
      </c>
      <c r="V88" s="125"/>
      <c r="W88" s="125"/>
      <c r="X88" s="125">
        <v>1.5100000000000001E-2</v>
      </c>
      <c r="Y88" s="123"/>
      <c r="Z88" s="123"/>
      <c r="AA88" s="123"/>
      <c r="AB88" s="124"/>
    </row>
    <row r="89" spans="1:28" hidden="1" x14ac:dyDescent="0.3">
      <c r="A89" s="86" t="s">
        <v>240</v>
      </c>
      <c r="B89" t="s">
        <v>241</v>
      </c>
      <c r="C89" s="82" t="s">
        <v>302</v>
      </c>
      <c r="E89" s="131" t="s">
        <v>303</v>
      </c>
      <c r="F89" s="130">
        <v>0</v>
      </c>
      <c r="G89" s="129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7">
        <v>0</v>
      </c>
      <c r="P89" s="126">
        <v>0</v>
      </c>
      <c r="Q89" s="126">
        <v>0</v>
      </c>
      <c r="S89" s="125">
        <v>0.64559999999999995</v>
      </c>
      <c r="T89" s="125">
        <v>0.20549999999999999</v>
      </c>
      <c r="U89" s="125">
        <v>0.1338</v>
      </c>
      <c r="V89" s="125"/>
      <c r="W89" s="125"/>
      <c r="X89" s="125">
        <v>1.5100000000000001E-2</v>
      </c>
      <c r="Y89" s="123"/>
      <c r="Z89" s="123"/>
      <c r="AA89" s="123"/>
      <c r="AB89" s="124"/>
    </row>
    <row r="90" spans="1:28" hidden="1" x14ac:dyDescent="0.3">
      <c r="A90" s="86" t="s">
        <v>240</v>
      </c>
      <c r="B90" t="s">
        <v>241</v>
      </c>
      <c r="C90" s="82" t="s">
        <v>304</v>
      </c>
      <c r="E90" s="131"/>
      <c r="F90" s="130">
        <v>0</v>
      </c>
      <c r="G90" s="129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27">
        <v>0</v>
      </c>
      <c r="P90" s="126">
        <v>0</v>
      </c>
      <c r="Q90" s="126">
        <v>0</v>
      </c>
      <c r="S90" s="125">
        <v>0.64559999999999995</v>
      </c>
      <c r="T90" s="125">
        <v>0.20549999999999999</v>
      </c>
      <c r="U90" s="125">
        <v>0.1338</v>
      </c>
      <c r="V90" s="125"/>
      <c r="W90" s="125"/>
      <c r="X90" s="125">
        <v>1.5100000000000001E-2</v>
      </c>
      <c r="Y90" s="123"/>
      <c r="Z90" s="123"/>
      <c r="AA90" s="123"/>
      <c r="AB90" s="124"/>
    </row>
    <row r="91" spans="1:28" hidden="1" x14ac:dyDescent="0.3">
      <c r="A91" s="86" t="s">
        <v>240</v>
      </c>
      <c r="B91" t="s">
        <v>241</v>
      </c>
      <c r="C91" s="82" t="s">
        <v>305</v>
      </c>
      <c r="E91" s="131"/>
      <c r="F91" s="130">
        <v>0</v>
      </c>
      <c r="G91" s="129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127">
        <v>0</v>
      </c>
      <c r="P91" s="126">
        <v>0</v>
      </c>
      <c r="Q91" s="126">
        <v>0</v>
      </c>
      <c r="S91" s="125">
        <v>0.64559999999999995</v>
      </c>
      <c r="T91" s="125">
        <v>0.20549999999999999</v>
      </c>
      <c r="U91" s="125">
        <v>0.1338</v>
      </c>
      <c r="V91" s="125"/>
      <c r="W91" s="125"/>
      <c r="X91" s="125">
        <v>1.5100000000000001E-2</v>
      </c>
      <c r="Y91" s="123"/>
      <c r="Z91" s="123"/>
      <c r="AA91" s="123"/>
      <c r="AB91" s="124"/>
    </row>
    <row r="92" spans="1:28" hidden="1" x14ac:dyDescent="0.3">
      <c r="A92" s="86" t="s">
        <v>240</v>
      </c>
      <c r="B92" t="s">
        <v>241</v>
      </c>
      <c r="C92" s="82" t="s">
        <v>306</v>
      </c>
      <c r="E92" s="131" t="s">
        <v>307</v>
      </c>
      <c r="F92" s="130">
        <v>1277773.6331172001</v>
      </c>
      <c r="G92" s="129">
        <v>824930.65754046431</v>
      </c>
      <c r="H92" s="128">
        <v>262582.48160558462</v>
      </c>
      <c r="I92" s="128">
        <v>170966.11211108137</v>
      </c>
      <c r="J92" s="128">
        <v>0</v>
      </c>
      <c r="K92" s="128">
        <v>0</v>
      </c>
      <c r="L92" s="128">
        <v>19294.381860069723</v>
      </c>
      <c r="M92" s="128">
        <v>0</v>
      </c>
      <c r="N92" s="128">
        <v>0</v>
      </c>
      <c r="O92" s="127">
        <v>0</v>
      </c>
      <c r="P92" s="126">
        <v>0</v>
      </c>
      <c r="Q92" s="126">
        <v>0</v>
      </c>
      <c r="S92" s="125">
        <v>0.64559999999999995</v>
      </c>
      <c r="T92" s="125">
        <v>0.20549999999999999</v>
      </c>
      <c r="U92" s="125">
        <v>0.1338</v>
      </c>
      <c r="V92" s="125"/>
      <c r="W92" s="125"/>
      <c r="X92" s="125">
        <v>1.5100000000000001E-2</v>
      </c>
      <c r="Y92" s="123"/>
      <c r="Z92" s="123"/>
      <c r="AA92" s="123"/>
      <c r="AB92" s="124"/>
    </row>
    <row r="93" spans="1:28" hidden="1" x14ac:dyDescent="0.3">
      <c r="A93" s="86" t="s">
        <v>240</v>
      </c>
      <c r="B93" t="s">
        <v>241</v>
      </c>
      <c r="C93" s="82" t="s">
        <v>308</v>
      </c>
      <c r="E93" s="131" t="s">
        <v>309</v>
      </c>
      <c r="F93" s="130">
        <v>1276320.5696043</v>
      </c>
      <c r="G93" s="129">
        <v>823992.559736536</v>
      </c>
      <c r="H93" s="128">
        <v>262283.87705368362</v>
      </c>
      <c r="I93" s="128">
        <v>170771.69221305533</v>
      </c>
      <c r="J93" s="128">
        <v>0</v>
      </c>
      <c r="K93" s="128">
        <v>0</v>
      </c>
      <c r="L93" s="128">
        <v>19272.440601024929</v>
      </c>
      <c r="M93" s="128">
        <v>0</v>
      </c>
      <c r="N93" s="128">
        <v>0</v>
      </c>
      <c r="O93" s="127">
        <v>0</v>
      </c>
      <c r="P93" s="126">
        <v>0</v>
      </c>
      <c r="Q93" s="126">
        <v>0</v>
      </c>
      <c r="S93" s="125">
        <v>0.64559999999999995</v>
      </c>
      <c r="T93" s="125">
        <v>0.20549999999999999</v>
      </c>
      <c r="U93" s="125">
        <v>0.1338</v>
      </c>
      <c r="V93" s="125"/>
      <c r="W93" s="125"/>
      <c r="X93" s="125">
        <v>1.5100000000000001E-2</v>
      </c>
      <c r="Y93" s="123"/>
      <c r="Z93" s="123"/>
      <c r="AA93" s="123"/>
      <c r="AB93" s="124"/>
    </row>
    <row r="94" spans="1:28" hidden="1" x14ac:dyDescent="0.3">
      <c r="A94" s="86" t="s">
        <v>240</v>
      </c>
      <c r="B94" t="s">
        <v>241</v>
      </c>
      <c r="C94" s="82" t="s">
        <v>310</v>
      </c>
      <c r="E94" s="131" t="s">
        <v>311</v>
      </c>
      <c r="F94" s="130">
        <v>2507841.7926850002</v>
      </c>
      <c r="G94" s="129">
        <v>1619062.6613574361</v>
      </c>
      <c r="H94" s="128">
        <v>515361.48839676753</v>
      </c>
      <c r="I94" s="128">
        <v>335549.23186125304</v>
      </c>
      <c r="J94" s="128">
        <v>0</v>
      </c>
      <c r="K94" s="128">
        <v>0</v>
      </c>
      <c r="L94" s="128">
        <v>37868.411069543508</v>
      </c>
      <c r="M94" s="128">
        <v>0</v>
      </c>
      <c r="N94" s="128">
        <v>0</v>
      </c>
      <c r="O94" s="127">
        <v>0</v>
      </c>
      <c r="P94" s="126">
        <v>0</v>
      </c>
      <c r="Q94" s="126">
        <v>0</v>
      </c>
      <c r="S94" s="125">
        <v>0.64559999999999995</v>
      </c>
      <c r="T94" s="125">
        <v>0.20549999999999999</v>
      </c>
      <c r="U94" s="125">
        <v>0.1338</v>
      </c>
      <c r="V94" s="125"/>
      <c r="W94" s="125"/>
      <c r="X94" s="125">
        <v>1.5100000000000001E-2</v>
      </c>
      <c r="Y94" s="123"/>
      <c r="Z94" s="123"/>
      <c r="AA94" s="123"/>
      <c r="AB94" s="124"/>
    </row>
    <row r="95" spans="1:28" hidden="1" x14ac:dyDescent="0.3">
      <c r="A95" s="86" t="s">
        <v>240</v>
      </c>
      <c r="B95" t="s">
        <v>241</v>
      </c>
      <c r="C95" s="82" t="s">
        <v>312</v>
      </c>
      <c r="F95" s="130">
        <v>494976.71859629999</v>
      </c>
      <c r="G95" s="129">
        <v>319556.96952577127</v>
      </c>
      <c r="H95" s="128">
        <v>101717.71567153964</v>
      </c>
      <c r="I95" s="128">
        <v>66227.884948184947</v>
      </c>
      <c r="J95" s="128">
        <v>0</v>
      </c>
      <c r="K95" s="128">
        <v>0</v>
      </c>
      <c r="L95" s="128">
        <v>7474.1484508041303</v>
      </c>
      <c r="M95" s="128">
        <v>0</v>
      </c>
      <c r="N95" s="128">
        <v>0</v>
      </c>
      <c r="O95" s="127">
        <v>0</v>
      </c>
      <c r="P95" s="126">
        <v>0</v>
      </c>
      <c r="Q95" s="126">
        <v>0</v>
      </c>
      <c r="S95" s="125">
        <v>0.64559999999999995</v>
      </c>
      <c r="T95" s="125">
        <v>0.20549999999999999</v>
      </c>
      <c r="U95" s="125">
        <v>0.1338</v>
      </c>
      <c r="V95" s="125"/>
      <c r="W95" s="125"/>
      <c r="X95" s="125">
        <v>1.5100000000000001E-2</v>
      </c>
      <c r="Y95" s="123"/>
      <c r="Z95" s="123"/>
      <c r="AA95" s="123"/>
      <c r="AB95" s="124"/>
    </row>
    <row r="96" spans="1:28" hidden="1" x14ac:dyDescent="0.3">
      <c r="A96" s="86" t="s">
        <v>240</v>
      </c>
      <c r="B96" t="s">
        <v>241</v>
      </c>
      <c r="C96" s="82" t="s">
        <v>313</v>
      </c>
      <c r="F96" s="130">
        <v>0</v>
      </c>
      <c r="G96" s="129">
        <v>0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127">
        <v>0</v>
      </c>
      <c r="P96" s="126"/>
      <c r="Q96" s="126"/>
      <c r="S96" s="125">
        <v>0.64559999999999995</v>
      </c>
      <c r="T96" s="125">
        <v>0.20549999999999999</v>
      </c>
      <c r="U96" s="125">
        <v>0.1338</v>
      </c>
      <c r="V96" s="125"/>
      <c r="W96" s="125"/>
      <c r="X96" s="125">
        <v>1.5100000000000001E-2</v>
      </c>
      <c r="Y96" s="123"/>
      <c r="Z96" s="123"/>
      <c r="AA96" s="123"/>
      <c r="AB96" s="124"/>
    </row>
    <row r="97" spans="1:28" hidden="1" x14ac:dyDescent="0.3">
      <c r="A97" s="86" t="s">
        <v>240</v>
      </c>
      <c r="B97" t="s">
        <v>241</v>
      </c>
      <c r="C97" s="82" t="s">
        <v>314</v>
      </c>
      <c r="F97" s="130">
        <v>146122.42723110001</v>
      </c>
      <c r="G97" s="129">
        <v>94336.639020398157</v>
      </c>
      <c r="H97" s="128">
        <v>30028.15879599105</v>
      </c>
      <c r="I97" s="128">
        <v>19551.180763521181</v>
      </c>
      <c r="J97" s="128">
        <v>0</v>
      </c>
      <c r="K97" s="128">
        <v>0</v>
      </c>
      <c r="L97" s="128">
        <v>2206.4486511896102</v>
      </c>
      <c r="M97" s="128">
        <v>0</v>
      </c>
      <c r="N97" s="128">
        <v>0</v>
      </c>
      <c r="O97" s="127">
        <v>0</v>
      </c>
      <c r="P97" s="126"/>
      <c r="Q97" s="126"/>
      <c r="S97" s="125">
        <v>0.64559999999999995</v>
      </c>
      <c r="T97" s="125">
        <v>0.20549999999999999</v>
      </c>
      <c r="U97" s="125">
        <v>0.1338</v>
      </c>
      <c r="V97" s="125"/>
      <c r="W97" s="125"/>
      <c r="X97" s="125">
        <v>1.5100000000000001E-2</v>
      </c>
      <c r="Y97" s="123"/>
      <c r="Z97" s="123"/>
      <c r="AA97" s="123"/>
      <c r="AB97" s="124"/>
    </row>
    <row r="98" spans="1:28" hidden="1" x14ac:dyDescent="0.3">
      <c r="A98" s="86" t="s">
        <v>240</v>
      </c>
      <c r="B98" t="s">
        <v>241</v>
      </c>
      <c r="C98" s="82" t="s">
        <v>315</v>
      </c>
      <c r="F98" s="130">
        <v>578328.01510349999</v>
      </c>
      <c r="G98" s="129">
        <v>373368.56655081955</v>
      </c>
      <c r="H98" s="128">
        <v>118846.40710376923</v>
      </c>
      <c r="I98" s="128">
        <v>77380.288420848301</v>
      </c>
      <c r="J98" s="128">
        <v>0</v>
      </c>
      <c r="K98" s="128">
        <v>0</v>
      </c>
      <c r="L98" s="128">
        <v>8732.7530280628507</v>
      </c>
      <c r="M98" s="128">
        <v>0</v>
      </c>
      <c r="N98" s="128">
        <v>0</v>
      </c>
      <c r="O98" s="127">
        <v>0</v>
      </c>
      <c r="P98" s="126">
        <v>0</v>
      </c>
      <c r="Q98" s="126">
        <v>0</v>
      </c>
      <c r="S98" s="125">
        <v>0.64559999999999995</v>
      </c>
      <c r="T98" s="125">
        <v>0.20549999999999999</v>
      </c>
      <c r="U98" s="125">
        <v>0.1338</v>
      </c>
      <c r="V98" s="125"/>
      <c r="W98" s="125"/>
      <c r="X98" s="125">
        <v>1.5100000000000001E-2</v>
      </c>
      <c r="Y98" s="123"/>
      <c r="Z98" s="123"/>
      <c r="AA98" s="123"/>
      <c r="AB98" s="124"/>
    </row>
    <row r="99" spans="1:28" hidden="1" x14ac:dyDescent="0.3">
      <c r="A99" s="86"/>
      <c r="S99" s="123"/>
      <c r="T99" s="123"/>
      <c r="U99" s="123"/>
      <c r="V99" s="123"/>
      <c r="W99" s="123"/>
      <c r="X99" s="123"/>
      <c r="Y99" s="123"/>
      <c r="Z99" s="123"/>
      <c r="AA99" s="123"/>
    </row>
    <row r="100" spans="1:28" hidden="1" x14ac:dyDescent="0.3">
      <c r="A100" s="86"/>
      <c r="B100" s="122" t="s">
        <v>143</v>
      </c>
      <c r="C100" s="121"/>
      <c r="D100" s="121"/>
      <c r="E100" s="120"/>
      <c r="F100" s="119">
        <v>3303550.2905970002</v>
      </c>
      <c r="G100" s="118">
        <v>1902535.588392193</v>
      </c>
      <c r="H100" s="118">
        <v>1144775.3433471657</v>
      </c>
      <c r="I100" s="118">
        <v>224928.96703070356</v>
      </c>
      <c r="J100" s="118">
        <v>0</v>
      </c>
      <c r="K100" s="118">
        <v>30179.786303567878</v>
      </c>
      <c r="L100" s="118">
        <v>347.87862257531998</v>
      </c>
      <c r="M100" s="118">
        <v>0</v>
      </c>
      <c r="N100" s="118">
        <v>782.72690079446988</v>
      </c>
      <c r="O100" s="118">
        <v>0</v>
      </c>
    </row>
    <row r="101" spans="1:28" hidden="1" x14ac:dyDescent="0.3">
      <c r="A101" s="86"/>
      <c r="B101" s="116" t="s">
        <v>155</v>
      </c>
      <c r="C101" s="115"/>
      <c r="D101" s="115"/>
      <c r="E101" s="114"/>
      <c r="F101" s="113">
        <v>116761.20449980001</v>
      </c>
      <c r="G101" s="117">
        <v>84149.800083005859</v>
      </c>
      <c r="H101" s="117">
        <v>20923.607846364161</v>
      </c>
      <c r="I101" s="117">
        <v>10239.957634632461</v>
      </c>
      <c r="J101" s="117">
        <v>0</v>
      </c>
      <c r="K101" s="117">
        <v>1447.83893579752</v>
      </c>
      <c r="L101" s="117">
        <v>0</v>
      </c>
      <c r="M101" s="117">
        <v>0</v>
      </c>
      <c r="N101" s="117">
        <v>0</v>
      </c>
      <c r="O101" s="117">
        <v>0</v>
      </c>
    </row>
    <row r="102" spans="1:28" hidden="1" x14ac:dyDescent="0.3">
      <c r="A102" s="86"/>
      <c r="B102" s="116" t="s">
        <v>163</v>
      </c>
      <c r="C102" s="115"/>
      <c r="D102" s="115"/>
      <c r="E102" s="114"/>
      <c r="F102" s="113">
        <v>10262773.3341626</v>
      </c>
      <c r="G102" s="117">
        <v>6871557.8597825039</v>
      </c>
      <c r="H102" s="117">
        <v>2202438.5586621771</v>
      </c>
      <c r="I102" s="117">
        <v>986675.85087814869</v>
      </c>
      <c r="J102" s="117">
        <v>0</v>
      </c>
      <c r="K102" s="117">
        <v>141452.97146457018</v>
      </c>
      <c r="L102" s="117">
        <v>52826.438533881636</v>
      </c>
      <c r="M102" s="117">
        <v>0</v>
      </c>
      <c r="N102" s="117">
        <v>7821.65484131842</v>
      </c>
      <c r="O102" s="117">
        <v>0</v>
      </c>
    </row>
    <row r="103" spans="1:28" hidden="1" x14ac:dyDescent="0.3">
      <c r="A103" s="86"/>
      <c r="B103" s="116" t="s">
        <v>192</v>
      </c>
      <c r="C103" s="115"/>
      <c r="D103" s="115"/>
      <c r="E103" s="114"/>
      <c r="F103" s="113">
        <v>0</v>
      </c>
      <c r="G103" s="117">
        <v>0</v>
      </c>
      <c r="H103" s="117">
        <v>0</v>
      </c>
      <c r="I103" s="117">
        <v>0</v>
      </c>
      <c r="J103" s="117">
        <v>0</v>
      </c>
      <c r="K103" s="117">
        <v>0</v>
      </c>
      <c r="L103" s="117">
        <v>0</v>
      </c>
      <c r="M103" s="117">
        <v>0</v>
      </c>
      <c r="N103" s="117">
        <v>0</v>
      </c>
      <c r="O103" s="117">
        <v>0</v>
      </c>
    </row>
    <row r="104" spans="1:28" hidden="1" x14ac:dyDescent="0.3">
      <c r="A104" s="86"/>
      <c r="B104" s="116" t="s">
        <v>316</v>
      </c>
      <c r="C104" s="115"/>
      <c r="D104" s="115"/>
      <c r="E104" s="114"/>
      <c r="F104" s="113">
        <v>0</v>
      </c>
      <c r="G104" s="117">
        <v>0</v>
      </c>
      <c r="H104" s="117">
        <v>0</v>
      </c>
      <c r="I104" s="117">
        <v>0</v>
      </c>
      <c r="J104" s="117">
        <v>0</v>
      </c>
      <c r="K104" s="117">
        <v>0</v>
      </c>
      <c r="L104" s="117">
        <v>0</v>
      </c>
      <c r="M104" s="117">
        <v>0</v>
      </c>
      <c r="N104" s="117">
        <v>0</v>
      </c>
      <c r="O104" s="117">
        <v>0</v>
      </c>
    </row>
    <row r="105" spans="1:28" hidden="1" x14ac:dyDescent="0.3">
      <c r="A105" s="86"/>
      <c r="B105" s="116" t="s">
        <v>199</v>
      </c>
      <c r="C105" s="115"/>
      <c r="D105" s="115"/>
      <c r="E105" s="114"/>
      <c r="F105" s="113">
        <v>6033954.6954381</v>
      </c>
      <c r="G105" s="117">
        <v>5109987.6271527456</v>
      </c>
      <c r="H105" s="117">
        <v>443964.97303574852</v>
      </c>
      <c r="I105" s="117">
        <v>415869.05626168824</v>
      </c>
      <c r="J105" s="117">
        <v>0</v>
      </c>
      <c r="K105" s="117">
        <v>0</v>
      </c>
      <c r="L105" s="117">
        <v>37533.477845750633</v>
      </c>
      <c r="M105" s="117">
        <v>26599.561142166687</v>
      </c>
      <c r="N105" s="117">
        <v>0</v>
      </c>
      <c r="O105" s="117">
        <v>0</v>
      </c>
    </row>
    <row r="106" spans="1:28" hidden="1" x14ac:dyDescent="0.3">
      <c r="A106" s="86"/>
      <c r="B106" s="116" t="s">
        <v>223</v>
      </c>
      <c r="C106" s="115"/>
      <c r="D106" s="115"/>
      <c r="E106" s="114"/>
      <c r="F106" s="113">
        <v>6829873.4396014996</v>
      </c>
      <c r="G106" s="117">
        <v>6320756.7435220489</v>
      </c>
      <c r="H106" s="117">
        <v>439344.31867556705</v>
      </c>
      <c r="I106" s="117">
        <v>51292.537960754431</v>
      </c>
      <c r="J106" s="117">
        <v>0</v>
      </c>
      <c r="K106" s="117">
        <v>0</v>
      </c>
      <c r="L106" s="117">
        <v>18479.839443129109</v>
      </c>
      <c r="M106" s="117">
        <v>0</v>
      </c>
      <c r="N106" s="117">
        <v>0</v>
      </c>
      <c r="O106" s="117">
        <v>0</v>
      </c>
    </row>
    <row r="107" spans="1:28" hidden="1" x14ac:dyDescent="0.3">
      <c r="A107" s="86"/>
      <c r="B107" s="116" t="s">
        <v>241</v>
      </c>
      <c r="C107" s="115"/>
      <c r="D107" s="115"/>
      <c r="E107" s="114"/>
      <c r="F107" s="113">
        <v>36973677.785573907</v>
      </c>
      <c r="G107" s="117">
        <v>23870206.378366511</v>
      </c>
      <c r="H107" s="117">
        <v>7598090.7849354353</v>
      </c>
      <c r="I107" s="117">
        <v>4947078.0877097892</v>
      </c>
      <c r="J107" s="117">
        <v>0</v>
      </c>
      <c r="K107" s="117">
        <v>0</v>
      </c>
      <c r="L107" s="117">
        <v>558302.53456216597</v>
      </c>
      <c r="M107" s="117">
        <v>0</v>
      </c>
      <c r="N107" s="117">
        <v>0</v>
      </c>
      <c r="O107" s="117">
        <v>0</v>
      </c>
    </row>
    <row r="108" spans="1:28" hidden="1" x14ac:dyDescent="0.3">
      <c r="A108" s="86"/>
      <c r="B108" s="116" t="s">
        <v>189</v>
      </c>
      <c r="C108" s="115"/>
      <c r="D108" s="115"/>
      <c r="E108" s="114"/>
      <c r="F108" s="113">
        <v>10575415.329138</v>
      </c>
      <c r="G108" s="117">
        <v>7621701.8277097568</v>
      </c>
      <c r="H108" s="117">
        <v>1895114.4269815295</v>
      </c>
      <c r="I108" s="117">
        <v>927463.92436540255</v>
      </c>
      <c r="J108" s="117">
        <v>0</v>
      </c>
      <c r="K108" s="117">
        <v>131135.15008131118</v>
      </c>
      <c r="L108" s="117">
        <v>0</v>
      </c>
      <c r="M108" s="117">
        <v>0</v>
      </c>
      <c r="N108" s="117">
        <v>0</v>
      </c>
      <c r="O108" s="117">
        <v>0</v>
      </c>
    </row>
    <row r="109" spans="1:28" ht="8.25" hidden="1" customHeight="1" x14ac:dyDescent="0.3">
      <c r="A109" s="86"/>
      <c r="B109" s="116"/>
      <c r="C109" s="115"/>
      <c r="D109" s="115"/>
      <c r="E109" s="114"/>
      <c r="F109" s="113"/>
      <c r="G109" s="112"/>
      <c r="H109" s="112"/>
      <c r="I109" s="112"/>
      <c r="J109" s="112"/>
      <c r="K109" s="112"/>
      <c r="L109" s="112"/>
      <c r="M109" s="112"/>
      <c r="N109" s="112"/>
      <c r="O109" s="112"/>
    </row>
    <row r="110" spans="1:28" ht="15" hidden="1" thickBot="1" x14ac:dyDescent="0.35">
      <c r="A110" s="86"/>
      <c r="B110" s="111" t="s">
        <v>317</v>
      </c>
      <c r="C110" s="110"/>
      <c r="D110" s="110"/>
      <c r="E110" s="109"/>
      <c r="F110" s="108">
        <f t="shared" ref="F110:O110" si="0">SUM(F100:F109)</f>
        <v>74096006.079010904</v>
      </c>
      <c r="G110" s="108">
        <f t="shared" si="0"/>
        <v>51780895.825008765</v>
      </c>
      <c r="H110" s="108">
        <f t="shared" si="0"/>
        <v>13744652.013483988</v>
      </c>
      <c r="I110" s="108">
        <f t="shared" si="0"/>
        <v>7563548.3818411184</v>
      </c>
      <c r="J110" s="108">
        <f t="shared" si="0"/>
        <v>0</v>
      </c>
      <c r="K110" s="108">
        <f t="shared" si="0"/>
        <v>304215.74678524677</v>
      </c>
      <c r="L110" s="108">
        <f t="shared" si="0"/>
        <v>667490.16900750273</v>
      </c>
      <c r="M110" s="108">
        <f t="shared" si="0"/>
        <v>26599.561142166687</v>
      </c>
      <c r="N110" s="108">
        <f t="shared" si="0"/>
        <v>8604.3817421128897</v>
      </c>
      <c r="O110" s="108">
        <f t="shared" si="0"/>
        <v>0</v>
      </c>
    </row>
    <row r="111" spans="1:28" hidden="1" x14ac:dyDescent="0.3">
      <c r="A111" s="86"/>
    </row>
    <row r="112" spans="1:28" hidden="1" x14ac:dyDescent="0.3">
      <c r="A112" s="86"/>
      <c r="B112" s="93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</row>
    <row r="113" spans="1:30" x14ac:dyDescent="0.3">
      <c r="A113" s="86"/>
      <c r="B113" s="93"/>
      <c r="F113" s="107"/>
      <c r="G113" s="83"/>
      <c r="H113" s="83"/>
      <c r="I113" s="83"/>
      <c r="L113" s="83"/>
      <c r="M113" s="83"/>
    </row>
    <row r="114" spans="1:30" x14ac:dyDescent="0.3">
      <c r="A114" s="86"/>
      <c r="F114" s="83"/>
      <c r="G114" s="83"/>
      <c r="H114" s="83"/>
      <c r="I114" s="83"/>
      <c r="L114" s="83"/>
    </row>
    <row r="115" spans="1:30" x14ac:dyDescent="0.3">
      <c r="A115" s="86"/>
      <c r="C115"/>
      <c r="D115"/>
      <c r="Q115" s="106"/>
    </row>
    <row r="116" spans="1:30" ht="18.600000000000001" customHeight="1" x14ac:dyDescent="0.3">
      <c r="A116" s="86"/>
      <c r="C116"/>
      <c r="D116"/>
      <c r="Q116" s="106"/>
    </row>
    <row r="117" spans="1:30" ht="18.600000000000001" customHeight="1" x14ac:dyDescent="0.3">
      <c r="A117" s="86"/>
      <c r="C117" s="104" t="s">
        <v>142</v>
      </c>
      <c r="D117"/>
      <c r="F117" s="102">
        <f>SUMIF($A$5:$A$98,$C$117,$F$5:$F$98)</f>
        <v>19816400.923400801</v>
      </c>
      <c r="G117" s="102">
        <f>SUMIF($A$5:$A$98,$C$117,$G$5:$G$98)</f>
        <v>14281680.145494957</v>
      </c>
      <c r="H117" s="103">
        <f>SUMIF($A$5:$A$98,$C$117,$H$5:$H$98)</f>
        <v>3551099.0454734229</v>
      </c>
      <c r="I117" s="103">
        <f>SUMIF($A$5:$A$98,$C$117,$I$5:$I$98)</f>
        <v>1737898.3609822502</v>
      </c>
      <c r="J117" s="103">
        <f>SUMIF($A$5:$A$98,$C$117,$J$5:$J$98)</f>
        <v>0</v>
      </c>
      <c r="K117" s="103">
        <f>SUMIF($A$5:$A$98,$C$117,$K$5:$K$98)</f>
        <v>245723.37145016989</v>
      </c>
      <c r="L117" s="103">
        <f>SUMIF($A$5:$A$98,$C$117,$L$5:$L$98)</f>
        <v>0</v>
      </c>
      <c r="M117" s="103">
        <f>SUMIF($A$5:$A$98,$C$117,$M$5:$M$98)</f>
        <v>0</v>
      </c>
      <c r="N117" s="103">
        <f>SUMIF($A$5:$A$98,$C$117,$N$5:$N$98)</f>
        <v>0</v>
      </c>
      <c r="O117" s="102">
        <f>SUMIF($A$5:$A$98,$C$117,$O$5:$O$98)</f>
        <v>0</v>
      </c>
      <c r="Q117" s="105">
        <f t="shared" ref="Q117:Q127" si="1">F117-SUM(G117:O117)</f>
        <v>0</v>
      </c>
      <c r="AD117" s="99">
        <f t="shared" ref="AD117:AD127" si="2">SUM(G117:O117)-F117</f>
        <v>0</v>
      </c>
    </row>
    <row r="118" spans="1:30" ht="18.600000000000001" customHeight="1" x14ac:dyDescent="0.3">
      <c r="A118" s="86"/>
      <c r="C118" s="104" t="s">
        <v>240</v>
      </c>
      <c r="D118"/>
      <c r="F118" s="102">
        <f>SUMIF($A$5:$A$98,$C$118,$F$5:$F$98)</f>
        <v>36973677.785573907</v>
      </c>
      <c r="G118" s="102">
        <f>SUMIF($A$5:$A$98,$C$118,$G$5:$G$98)</f>
        <v>23870206.378366511</v>
      </c>
      <c r="H118" s="103">
        <f>SUMIF($A$5:$A$98,$C$118,$H$5:$H$98)</f>
        <v>7598090.7849354353</v>
      </c>
      <c r="I118" s="103">
        <f>SUMIF($A$5:$A$98,$C$118,$I$5:$I$98)</f>
        <v>4947078.0877097892</v>
      </c>
      <c r="J118" s="103">
        <f>SUMIF($A$5:$A$98,$C$118,$J$5:$J$98)</f>
        <v>0</v>
      </c>
      <c r="K118" s="103">
        <f>SUMIF($A$5:$A$98,$C$118,$K$5:$K$98)</f>
        <v>0</v>
      </c>
      <c r="L118" s="103">
        <f>SUMIF($A$5:$A$98,$C$118,$L$5:$L$98)</f>
        <v>558302.53456216597</v>
      </c>
      <c r="M118" s="103">
        <f>SUMIF($A$5:$A$98,$C$118,$M$5:$M$98)</f>
        <v>0</v>
      </c>
      <c r="N118" s="103">
        <f>SUMIF($A$5:$A$98,$C$118,$N$5:$N$98)</f>
        <v>0</v>
      </c>
      <c r="O118" s="102">
        <f>SUMIF($A$5:$A$98,$C$118,$O$5:$O$98)</f>
        <v>0</v>
      </c>
      <c r="Q118" s="105">
        <f t="shared" si="1"/>
        <v>0</v>
      </c>
      <c r="AD118" s="99">
        <f t="shared" si="2"/>
        <v>0</v>
      </c>
    </row>
    <row r="119" spans="1:30" ht="18.600000000000001" customHeight="1" x14ac:dyDescent="0.3">
      <c r="A119" s="86"/>
      <c r="C119" s="104" t="s">
        <v>198</v>
      </c>
      <c r="D119"/>
      <c r="F119" s="102">
        <f>SUMIF($A$5:$A$98,$C$119,$F$5:$F$98)</f>
        <v>3057420.8209386999</v>
      </c>
      <c r="G119" s="102">
        <f>SUMIF($A$5:$A$98,$C$119,$G$5:$G$98)</f>
        <v>2200425.7648295825</v>
      </c>
      <c r="H119" s="103">
        <f>SUMIF($A$5:$A$98,$C$119,$H$5:$H$98)</f>
        <v>411223.10041625513</v>
      </c>
      <c r="I119" s="103">
        <f>SUMIF($A$5:$A$98,$C$119,$I$5:$I$98)</f>
        <v>384317.79719199456</v>
      </c>
      <c r="J119" s="103">
        <f>SUMIF($A$5:$A$98,$C$119,$J$5:$J$98)</f>
        <v>0</v>
      </c>
      <c r="K119" s="103">
        <f>SUMIF($A$5:$A$98,$C$119,$K$5:$K$98)</f>
        <v>0</v>
      </c>
      <c r="L119" s="103">
        <f>SUMIF($A$5:$A$98,$C$119,$L$5:$L$98)</f>
        <v>34854.597358701176</v>
      </c>
      <c r="M119" s="103">
        <f>SUMIF($A$5:$A$98,$C$119,$M$5:$M$98)</f>
        <v>26599.561142166687</v>
      </c>
      <c r="N119" s="103">
        <f>SUMIF($A$5:$A$98,$C$119,$N$5:$N$98)</f>
        <v>0</v>
      </c>
      <c r="O119" s="102">
        <f>SUMIF($A$5:$A$98,$C$119,$O$5:$O$98)</f>
        <v>0</v>
      </c>
      <c r="Q119" s="105">
        <f t="shared" si="1"/>
        <v>0</v>
      </c>
      <c r="AD119" s="99">
        <f t="shared" si="2"/>
        <v>0</v>
      </c>
    </row>
    <row r="120" spans="1:30" ht="18.600000000000001" customHeight="1" x14ac:dyDescent="0.3">
      <c r="A120" s="86"/>
      <c r="C120" s="104" t="s">
        <v>233</v>
      </c>
      <c r="D120"/>
      <c r="F120" s="102">
        <f>SUMIF($A$5:$A$98,$C$120,$F$5:$F$98)</f>
        <v>497461.34568119998</v>
      </c>
      <c r="G120" s="102">
        <f>SUMIF($A$5:$A$98,$C$120,$G$5:$G$98)</f>
        <v>364489.92798061523</v>
      </c>
      <c r="H120" s="103">
        <f>SUMIF($A$5:$A$98,$C$120,$H$5:$H$98)</f>
        <v>122723.71397955203</v>
      </c>
      <c r="I120" s="103">
        <f>SUMIF($A$5:$A$98,$C$120,$I$5:$I$98)</f>
        <v>0</v>
      </c>
      <c r="J120" s="103">
        <f>SUMIF($A$5:$A$98,$C$120,$J$5:$J$98)</f>
        <v>0</v>
      </c>
      <c r="K120" s="103">
        <f>SUMIF($A$5:$A$98,$C$120,$K$5:$K$98)</f>
        <v>0</v>
      </c>
      <c r="L120" s="103">
        <f>SUMIF($A$5:$A$98,$C$120,$L$5:$L$98)</f>
        <v>10247.70372103272</v>
      </c>
      <c r="M120" s="103">
        <f>SUMIF($A$5:$A$98,$C$120,$M$5:$M$98)</f>
        <v>0</v>
      </c>
      <c r="N120" s="103">
        <f>SUMIF($A$5:$A$98,$C$120,$N$5:$N$98)</f>
        <v>0</v>
      </c>
      <c r="O120" s="102">
        <f>SUMIF($A$5:$A$98,$C$120,$O$5:$O$98)</f>
        <v>0</v>
      </c>
      <c r="Q120" s="105">
        <f t="shared" si="1"/>
        <v>0</v>
      </c>
      <c r="AD120" s="99">
        <f t="shared" si="2"/>
        <v>0</v>
      </c>
    </row>
    <row r="121" spans="1:30" ht="18.600000000000001" customHeight="1" x14ac:dyDescent="0.3">
      <c r="A121" s="86"/>
      <c r="C121" s="104" t="s">
        <v>222</v>
      </c>
      <c r="D121"/>
      <c r="F121" s="102">
        <f>SUMIF($A$5:$A$98,$C$121,$F$5:$F$98)</f>
        <v>6332412.0939202998</v>
      </c>
      <c r="G121" s="102">
        <f>SUMIF($A$5:$A$98,$C$121,$G$5:$G$98)</f>
        <v>5956266.8155414341</v>
      </c>
      <c r="H121" s="103">
        <f>SUMIF($A$5:$A$98,$C$121,$H$5:$H$98)</f>
        <v>316620.60469601501</v>
      </c>
      <c r="I121" s="103">
        <f>SUMIF($A$5:$A$98,$C$121,$I$5:$I$98)</f>
        <v>51292.537960754431</v>
      </c>
      <c r="J121" s="103">
        <f>SUMIF($A$5:$A$98,$C$121,$J$5:$J$98)</f>
        <v>0</v>
      </c>
      <c r="K121" s="103">
        <f>SUMIF($A$5:$A$98,$C$121,$K$5:$K$98)</f>
        <v>0</v>
      </c>
      <c r="L121" s="103">
        <f>SUMIF($A$5:$A$98,$C$121,$L$5:$L$98)</f>
        <v>8232.135722096391</v>
      </c>
      <c r="M121" s="103">
        <f>SUMIF($A$5:$A$98,$C$121,$M$5:$M$98)</f>
        <v>0</v>
      </c>
      <c r="N121" s="103">
        <f>SUMIF($A$5:$A$98,$C$121,$N$5:$N$98)</f>
        <v>0</v>
      </c>
      <c r="O121" s="102">
        <f>SUMIF($A$5:$A$98,$C$121,$O$5:$O$98)</f>
        <v>0</v>
      </c>
      <c r="Q121" s="105">
        <f t="shared" si="1"/>
        <v>0</v>
      </c>
      <c r="AD121" s="99">
        <f t="shared" si="2"/>
        <v>0</v>
      </c>
    </row>
    <row r="122" spans="1:30" ht="18.600000000000001" customHeight="1" x14ac:dyDescent="0.3">
      <c r="A122" s="86"/>
      <c r="C122" s="104" t="s">
        <v>208</v>
      </c>
      <c r="D122"/>
      <c r="F122" s="102">
        <f>SUMIF($A$5:$A$98,$C$122,$F$5:$F$98)</f>
        <v>2976533.8744994001</v>
      </c>
      <c r="G122" s="102">
        <f>SUMIF($A$5:$A$98,$C$122,$G$5:$G$98)</f>
        <v>2909561.862323164</v>
      </c>
      <c r="H122" s="103">
        <f>SUMIF($A$5:$A$98,$C$122,$H$5:$H$98)</f>
        <v>32741.872619493399</v>
      </c>
      <c r="I122" s="103">
        <f>SUMIF($A$5:$A$98,$C$122,$I$5:$I$98)</f>
        <v>31551.259069693642</v>
      </c>
      <c r="J122" s="103">
        <f>SUMIF($A$5:$A$98,$C$122,$J$5:$J$98)</f>
        <v>0</v>
      </c>
      <c r="K122" s="103">
        <f>SUMIF($A$5:$A$98,$C$122,$K$5:$K$98)</f>
        <v>0</v>
      </c>
      <c r="L122" s="103">
        <f>SUMIF($A$5:$A$98,$C$122,$L$5:$L$98)</f>
        <v>2678.88048704946</v>
      </c>
      <c r="M122" s="103">
        <f>SUMIF($A$5:$A$98,$C$122,$M$5:$M$98)</f>
        <v>0</v>
      </c>
      <c r="N122" s="103">
        <f>SUMIF($A$5:$A$98,$C$122,$N$5:$N$98)</f>
        <v>0</v>
      </c>
      <c r="O122" s="102">
        <f>SUMIF($A$5:$A$98,$C$122,$O$5:$O$98)</f>
        <v>0</v>
      </c>
      <c r="Q122" s="105">
        <f t="shared" si="1"/>
        <v>0</v>
      </c>
      <c r="AD122" s="99">
        <f t="shared" si="2"/>
        <v>0</v>
      </c>
    </row>
    <row r="123" spans="1:30" ht="18.600000000000001" customHeight="1" x14ac:dyDescent="0.3">
      <c r="A123" s="86"/>
      <c r="C123" s="104" t="s">
        <v>195</v>
      </c>
      <c r="D123"/>
      <c r="F123" s="102">
        <f>SUMIF($A$5:$A$98,$C$123,$F$5:$F$98)</f>
        <v>0</v>
      </c>
      <c r="G123" s="102">
        <f>SUMIF($A$5:$A$98,$C$123,$G$5:$G$98)</f>
        <v>0</v>
      </c>
      <c r="H123" s="103">
        <f>SUMIF($A$5:$A$98,$C$123,$H$5:$H$98)</f>
        <v>0</v>
      </c>
      <c r="I123" s="103">
        <f>SUMIF($A$5:$A$98,$C$123,$I$5:$I$98)</f>
        <v>0</v>
      </c>
      <c r="J123" s="103">
        <f>SUMIF($A$5:$A$98,$C$123,$J$5:$J$98)</f>
        <v>0</v>
      </c>
      <c r="K123" s="103">
        <f>SUMIF($A$5:$A$98,$C$123,$K$5:$K$98)</f>
        <v>0</v>
      </c>
      <c r="L123" s="103">
        <f>SUMIF($A$5:$A$98,$C$123,$L$5:$L$98)</f>
        <v>0</v>
      </c>
      <c r="M123" s="103">
        <f>SUMIF($A$5:$A$98,$C$123,$M$5:$M$98)</f>
        <v>0</v>
      </c>
      <c r="N123" s="103">
        <f>SUMIF($A$5:$A$98,$C$123,$N$5:$N$98)</f>
        <v>0</v>
      </c>
      <c r="O123" s="102">
        <f>SUMIF($A$5:$A$98,$C$123,$O$5:$O$98)</f>
        <v>0</v>
      </c>
      <c r="Q123" s="105">
        <f t="shared" si="1"/>
        <v>0</v>
      </c>
      <c r="AD123" s="99">
        <f t="shared" si="2"/>
        <v>0</v>
      </c>
    </row>
    <row r="124" spans="1:30" ht="18.600000000000001" customHeight="1" x14ac:dyDescent="0.3">
      <c r="A124" s="86"/>
      <c r="C124" s="104" t="s">
        <v>162</v>
      </c>
      <c r="D124"/>
      <c r="F124" s="102">
        <f>SUMIF($A$5:$A$98,$C$124,$F$5:$F$98)</f>
        <v>1700359.7481126999</v>
      </c>
      <c r="G124" s="102">
        <f>SUMIF($A$5:$A$98,$C$124,$G$5:$G$98)</f>
        <v>804270.16085730703</v>
      </c>
      <c r="H124" s="103">
        <f>SUMIF($A$5:$A$98,$C$124,$H$5:$H$98)</f>
        <v>625222.27938103979</v>
      </c>
      <c r="I124" s="103">
        <f>SUMIF($A$5:$A$98,$C$124,$I$5:$I$98)</f>
        <v>183298.78084654905</v>
      </c>
      <c r="J124" s="103">
        <f>SUMIF($A$5:$A$98,$C$124,$J$5:$J$98)</f>
        <v>0</v>
      </c>
      <c r="K124" s="103">
        <f>SUMIF($A$5:$A$98,$C$124,$K$5:$K$98)</f>
        <v>58492.375335076875</v>
      </c>
      <c r="L124" s="103">
        <f>SUMIF($A$5:$A$98,$C$124,$L$5:$L$98)</f>
        <v>21254.496851408752</v>
      </c>
      <c r="M124" s="103">
        <f>SUMIF($A$5:$A$98,$C$124,$M$5:$M$98)</f>
        <v>0</v>
      </c>
      <c r="N124" s="103">
        <f>SUMIF($A$5:$A$98,$C$124,$N$5:$N$98)</f>
        <v>7821.65484131842</v>
      </c>
      <c r="O124" s="102">
        <f>SUMIF($A$5:$A$98,$C$124,$O$5:$O$98)</f>
        <v>0</v>
      </c>
      <c r="Q124" s="105">
        <f t="shared" si="1"/>
        <v>0</v>
      </c>
      <c r="AD124" s="99">
        <f t="shared" si="2"/>
        <v>0</v>
      </c>
    </row>
    <row r="125" spans="1:30" ht="18.600000000000001" customHeight="1" x14ac:dyDescent="0.3">
      <c r="A125" s="86"/>
      <c r="C125" s="104" t="s">
        <v>150</v>
      </c>
      <c r="D125"/>
      <c r="F125" s="102">
        <f>SUMIF($A$5:$A$98,$C$125,$F$5:$F$98)</f>
        <v>869696.55643829994</v>
      </c>
      <c r="G125" s="102">
        <f>SUMIF($A$5:$A$98,$C$125,$G$5:$G$98)</f>
        <v>148457.20218401781</v>
      </c>
      <c r="H125" s="103">
        <f>SUMIF($A$5:$A$98,$C$125,$H$5:$H$98)</f>
        <v>708628.75418592675</v>
      </c>
      <c r="I125" s="103">
        <f>SUMIF($A$5:$A$98,$C$125,$I$5:$I$98)</f>
        <v>11479.994544985559</v>
      </c>
      <c r="J125" s="103">
        <f>SUMIF($A$5:$A$98,$C$125,$J$5:$J$98)</f>
        <v>0</v>
      </c>
      <c r="K125" s="103">
        <f>SUMIF($A$5:$A$98,$C$125,$K$5:$K$98)</f>
        <v>0</v>
      </c>
      <c r="L125" s="103">
        <f>SUMIF($A$5:$A$98,$C$125,$L$5:$L$98)</f>
        <v>347.87862257531998</v>
      </c>
      <c r="M125" s="103">
        <f>SUMIF($A$5:$A$98,$C$125,$M$5:$M$98)</f>
        <v>0</v>
      </c>
      <c r="N125" s="103">
        <f>SUMIF($A$5:$A$98,$C$125,$N$5:$N$98)</f>
        <v>782.72690079446988</v>
      </c>
      <c r="O125" s="102">
        <f>SUMIF($A$5:$A$98,$C$125,$O$5:$O$98)</f>
        <v>0</v>
      </c>
      <c r="Q125" s="105">
        <f t="shared" si="1"/>
        <v>0</v>
      </c>
      <c r="AD125" s="99">
        <f t="shared" si="2"/>
        <v>0</v>
      </c>
    </row>
    <row r="126" spans="1:30" ht="18.600000000000001" customHeight="1" x14ac:dyDescent="0.3">
      <c r="A126" s="86"/>
      <c r="C126" s="104" t="s">
        <v>182</v>
      </c>
      <c r="D126"/>
      <c r="F126" s="102">
        <f>SUMIF($A$5:$A$98,$C$126,$F$5:$F$98)</f>
        <v>623446.02246230002</v>
      </c>
      <c r="G126" s="102">
        <f>SUMIF($A$5:$A$98,$C$126,$G$5:$G$98)</f>
        <v>456798.90065812721</v>
      </c>
      <c r="H126" s="103">
        <f>SUMIF($A$5:$A$98,$C$126,$H$5:$H$98)</f>
        <v>153804.13374144942</v>
      </c>
      <c r="I126" s="103">
        <f>SUMIF($A$5:$A$98,$C$126,$I$5:$I$98)</f>
        <v>0</v>
      </c>
      <c r="J126" s="103">
        <f>SUMIF($A$5:$A$98,$C$126,$J$5:$J$98)</f>
        <v>0</v>
      </c>
      <c r="K126" s="103">
        <f>SUMIF($A$5:$A$98,$C$126,$K$5:$K$98)</f>
        <v>0</v>
      </c>
      <c r="L126" s="103">
        <f>SUMIF($A$5:$A$98,$C$126,$L$5:$L$98)</f>
        <v>12842.988062723382</v>
      </c>
      <c r="M126" s="103">
        <f>SUMIF($A$5:$A$98,$C$126,$M$5:$M$98)</f>
        <v>0</v>
      </c>
      <c r="N126" s="103">
        <f>SUMIF($A$5:$A$98,$C$126,$N$5:$N$98)</f>
        <v>0</v>
      </c>
      <c r="O126" s="102">
        <f>SUMIF($A$5:$A$98,$C$126,$O$5:$O$98)</f>
        <v>0</v>
      </c>
      <c r="Q126" s="105">
        <f t="shared" si="1"/>
        <v>0</v>
      </c>
      <c r="AD126" s="99">
        <f t="shared" si="2"/>
        <v>0</v>
      </c>
    </row>
    <row r="127" spans="1:30" ht="18.600000000000001" customHeight="1" x14ac:dyDescent="0.3">
      <c r="A127" s="86"/>
      <c r="C127" s="104" t="s">
        <v>186</v>
      </c>
      <c r="D127"/>
      <c r="F127" s="102">
        <f>SUMIF($A$5:$A$98,$C$127,$F$5:$F$98)</f>
        <v>1248596.9079833</v>
      </c>
      <c r="G127" s="102">
        <f>SUMIF($A$5:$A$98,$C$127,$G$5:$G$98)</f>
        <v>788738.66677305067</v>
      </c>
      <c r="H127" s="103">
        <f>SUMIF($A$5:$A$98,$C$127,$H$5:$H$98)</f>
        <v>224497.72405539732</v>
      </c>
      <c r="I127" s="103">
        <f>SUMIF($A$5:$A$98,$C$127,$I$5:$I$98)</f>
        <v>216631.56353510256</v>
      </c>
      <c r="J127" s="103">
        <f>SUMIF($A$5:$A$98,$C$127,$J$5:$J$98)</f>
        <v>0</v>
      </c>
      <c r="K127" s="103">
        <f>SUMIF($A$5:$A$98,$C$127,$K$5:$K$98)</f>
        <v>0</v>
      </c>
      <c r="L127" s="103">
        <f>SUMIF($A$5:$A$98,$C$127,$L$5:$L$98)</f>
        <v>18728.9536197495</v>
      </c>
      <c r="M127" s="103">
        <f>SUMIF($A$5:$A$98,$C$127,$M$5:$M$98)</f>
        <v>0</v>
      </c>
      <c r="N127" s="103">
        <f>SUMIF($A$5:$A$98,$C$127,$N$5:$N$98)</f>
        <v>0</v>
      </c>
      <c r="O127" s="102">
        <f>SUMIF($A$5:$A$98,$C$127,$O$5:$O$98)</f>
        <v>0</v>
      </c>
      <c r="Q127" s="105">
        <f t="shared" si="1"/>
        <v>0</v>
      </c>
      <c r="AD127" s="99">
        <f t="shared" si="2"/>
        <v>0</v>
      </c>
    </row>
    <row r="128" spans="1:30" x14ac:dyDescent="0.3">
      <c r="A128" s="86"/>
      <c r="C128"/>
      <c r="D128"/>
      <c r="Q128" s="105"/>
      <c r="AD128" s="93"/>
    </row>
    <row r="129" spans="1:30" ht="18.600000000000001" customHeight="1" x14ac:dyDescent="0.3">
      <c r="A129" s="86"/>
      <c r="C129" s="104" t="s">
        <v>318</v>
      </c>
      <c r="D129"/>
      <c r="F129" s="102"/>
      <c r="G129" s="102"/>
      <c r="H129" s="103">
        <v>451612.80021959997</v>
      </c>
      <c r="I129" s="103"/>
      <c r="J129" s="103"/>
      <c r="K129" s="103"/>
      <c r="L129" s="103">
        <v>14032.0053888</v>
      </c>
      <c r="M129" s="103"/>
      <c r="N129" s="103"/>
      <c r="O129" s="102"/>
      <c r="Q129" s="100"/>
      <c r="AD129" s="99"/>
    </row>
    <row r="130" spans="1:30" ht="18.600000000000001" customHeight="1" x14ac:dyDescent="0.3">
      <c r="A130" s="86"/>
      <c r="C130" s="104" t="s">
        <v>319</v>
      </c>
      <c r="D130"/>
      <c r="F130" s="102"/>
      <c r="G130" s="102"/>
      <c r="H130" s="103">
        <v>126726</v>
      </c>
      <c r="I130" s="103">
        <v>93947.000000400003</v>
      </c>
      <c r="J130" s="103"/>
      <c r="K130" s="103"/>
      <c r="L130" s="103">
        <v>7326.9999995999997</v>
      </c>
      <c r="M130" s="103"/>
      <c r="N130" s="103"/>
      <c r="O130" s="102"/>
      <c r="Q130" s="100"/>
      <c r="AD130" s="99"/>
    </row>
    <row r="131" spans="1:30" x14ac:dyDescent="0.3">
      <c r="A131" s="86"/>
      <c r="C131"/>
      <c r="D131"/>
      <c r="Q131" s="100"/>
      <c r="AD131" s="93"/>
    </row>
    <row r="132" spans="1:30" x14ac:dyDescent="0.3">
      <c r="A132" s="86"/>
      <c r="C132"/>
      <c r="D132"/>
      <c r="F132" s="101">
        <f t="shared" ref="F132:O132" si="3">SUM(F117:F127)</f>
        <v>74096006.079010889</v>
      </c>
      <c r="G132" s="101">
        <f t="shared" si="3"/>
        <v>51780895.825008772</v>
      </c>
      <c r="H132" s="216">
        <f t="shared" si="3"/>
        <v>13744652.013483986</v>
      </c>
      <c r="I132" s="216">
        <f t="shared" si="3"/>
        <v>7563548.3818411194</v>
      </c>
      <c r="J132" s="101">
        <f t="shared" si="3"/>
        <v>0</v>
      </c>
      <c r="K132" s="216">
        <f t="shared" si="3"/>
        <v>304215.74678524677</v>
      </c>
      <c r="L132" s="216">
        <f t="shared" si="3"/>
        <v>667490.16900750273</v>
      </c>
      <c r="M132" s="216">
        <f t="shared" si="3"/>
        <v>26599.561142166687</v>
      </c>
      <c r="N132" s="216">
        <f t="shared" si="3"/>
        <v>8604.3817421128897</v>
      </c>
      <c r="O132" s="101">
        <f t="shared" si="3"/>
        <v>0</v>
      </c>
      <c r="Q132" s="100"/>
      <c r="AD132" s="93"/>
    </row>
    <row r="133" spans="1:30" x14ac:dyDescent="0.3">
      <c r="A133" s="86"/>
      <c r="C133"/>
      <c r="D133"/>
      <c r="F133" s="98"/>
    </row>
    <row r="134" spans="1:30" x14ac:dyDescent="0.3">
      <c r="A134" s="86"/>
      <c r="C134"/>
      <c r="D134"/>
      <c r="F134" s="99">
        <f t="shared" ref="F134:O134" si="4">F132-F110</f>
        <v>0</v>
      </c>
      <c r="G134" s="99">
        <f t="shared" si="4"/>
        <v>0</v>
      </c>
      <c r="H134" s="99">
        <f t="shared" si="4"/>
        <v>0</v>
      </c>
      <c r="I134" s="99">
        <f t="shared" si="4"/>
        <v>0</v>
      </c>
      <c r="J134" s="99">
        <f t="shared" si="4"/>
        <v>0</v>
      </c>
      <c r="K134" s="99">
        <f t="shared" si="4"/>
        <v>0</v>
      </c>
      <c r="L134" s="99">
        <f t="shared" si="4"/>
        <v>0</v>
      </c>
      <c r="M134" s="99">
        <f t="shared" si="4"/>
        <v>0</v>
      </c>
      <c r="N134" s="99">
        <f t="shared" si="4"/>
        <v>0</v>
      </c>
      <c r="O134" s="99">
        <f t="shared" si="4"/>
        <v>0</v>
      </c>
    </row>
    <row r="135" spans="1:30" x14ac:dyDescent="0.3">
      <c r="A135" s="86"/>
      <c r="C135"/>
      <c r="D135"/>
      <c r="H135" s="83"/>
      <c r="I135" s="98"/>
    </row>
    <row r="136" spans="1:30" x14ac:dyDescent="0.3">
      <c r="A136" s="86"/>
      <c r="C136"/>
      <c r="D136"/>
      <c r="H136" s="83"/>
    </row>
    <row r="137" spans="1:30" x14ac:dyDescent="0.3">
      <c r="A137" s="86"/>
      <c r="C137"/>
      <c r="D137"/>
      <c r="H137" s="83"/>
    </row>
    <row r="138" spans="1:30" x14ac:dyDescent="0.3">
      <c r="A138" s="86"/>
      <c r="C138"/>
      <c r="D138"/>
      <c r="H138" s="83"/>
    </row>
    <row r="139" spans="1:30" hidden="1" x14ac:dyDescent="0.3">
      <c r="A139" s="86"/>
      <c r="B139" t="s">
        <v>142</v>
      </c>
      <c r="C139"/>
      <c r="D139"/>
      <c r="F139" s="97">
        <v>19147654.076392699</v>
      </c>
      <c r="W139">
        <v>0</v>
      </c>
      <c r="X139">
        <v>1.6393442622950821E-2</v>
      </c>
    </row>
    <row r="140" spans="1:30" hidden="1" x14ac:dyDescent="0.3">
      <c r="A140" s="86"/>
      <c r="B140" t="s">
        <v>240</v>
      </c>
      <c r="C140"/>
      <c r="D140"/>
      <c r="F140" s="97">
        <v>35643662.672123499</v>
      </c>
      <c r="W140">
        <v>0</v>
      </c>
      <c r="X140">
        <v>1.6393442622950821E-2</v>
      </c>
    </row>
    <row r="141" spans="1:30" hidden="1" x14ac:dyDescent="0.3">
      <c r="A141" s="86"/>
      <c r="B141" t="s">
        <v>198</v>
      </c>
      <c r="C141"/>
      <c r="D141"/>
      <c r="F141" s="97">
        <v>2930041.6313768998</v>
      </c>
      <c r="W141">
        <v>0</v>
      </c>
      <c r="X141">
        <v>1.7650571962967543E-2</v>
      </c>
    </row>
    <row r="142" spans="1:30" hidden="1" x14ac:dyDescent="0.3">
      <c r="A142" s="86"/>
      <c r="B142" t="s">
        <v>233</v>
      </c>
      <c r="C142"/>
      <c r="D142"/>
      <c r="F142" s="97">
        <v>477930.41474159999</v>
      </c>
      <c r="W142">
        <v>0</v>
      </c>
      <c r="X142">
        <v>1.9609059326526904E-2</v>
      </c>
    </row>
    <row r="143" spans="1:30" hidden="1" x14ac:dyDescent="0.3">
      <c r="A143" s="86"/>
      <c r="B143" t="s">
        <v>222</v>
      </c>
      <c r="C143"/>
      <c r="D143"/>
      <c r="F143" s="97">
        <v>6118376.8187897997</v>
      </c>
      <c r="W143">
        <v>0</v>
      </c>
      <c r="X143">
        <v>1.6393442622950821E-2</v>
      </c>
    </row>
    <row r="144" spans="1:30" hidden="1" x14ac:dyDescent="0.3">
      <c r="A144" s="86"/>
      <c r="B144" t="s">
        <v>208</v>
      </c>
      <c r="C144"/>
      <c r="D144"/>
      <c r="F144" s="97">
        <v>2753849.7791506001</v>
      </c>
      <c r="W144">
        <v>0</v>
      </c>
      <c r="X144">
        <v>0</v>
      </c>
    </row>
    <row r="145" spans="1:24" hidden="1" x14ac:dyDescent="0.3">
      <c r="A145" s="86"/>
      <c r="B145" t="s">
        <v>195</v>
      </c>
      <c r="C145"/>
      <c r="D145"/>
      <c r="F145" s="97">
        <v>182068.95331680001</v>
      </c>
      <c r="W145">
        <v>0</v>
      </c>
      <c r="X145">
        <v>0</v>
      </c>
    </row>
    <row r="146" spans="1:24" hidden="1" x14ac:dyDescent="0.3">
      <c r="A146" s="86"/>
      <c r="B146" t="s">
        <v>162</v>
      </c>
      <c r="C146"/>
      <c r="D146"/>
      <c r="F146" s="97">
        <v>1640211.2573058</v>
      </c>
      <c r="W146">
        <v>0</v>
      </c>
      <c r="X146">
        <v>0</v>
      </c>
    </row>
    <row r="147" spans="1:24" hidden="1" x14ac:dyDescent="0.3">
      <c r="A147" s="86"/>
      <c r="B147" t="s">
        <v>150</v>
      </c>
      <c r="C147"/>
      <c r="D147"/>
      <c r="F147" s="97">
        <v>837159.07486249995</v>
      </c>
      <c r="W147">
        <v>0</v>
      </c>
      <c r="X147">
        <v>0</v>
      </c>
    </row>
    <row r="148" spans="1:24" hidden="1" x14ac:dyDescent="0.3">
      <c r="A148" s="86"/>
      <c r="B148" t="s">
        <v>182</v>
      </c>
      <c r="C148"/>
      <c r="F148" s="97">
        <v>601314.34616389999</v>
      </c>
      <c r="W148">
        <v>0</v>
      </c>
      <c r="X148">
        <v>0</v>
      </c>
    </row>
    <row r="149" spans="1:24" hidden="1" x14ac:dyDescent="0.3">
      <c r="A149" s="86"/>
      <c r="B149" t="s">
        <v>186</v>
      </c>
      <c r="C149"/>
      <c r="F149" s="97">
        <v>1288385.9353585001</v>
      </c>
      <c r="W149">
        <v>0</v>
      </c>
      <c r="X149">
        <v>0</v>
      </c>
    </row>
    <row r="150" spans="1:24" hidden="1" x14ac:dyDescent="0.3">
      <c r="A150" s="86"/>
      <c r="B150" s="96" t="s">
        <v>320</v>
      </c>
      <c r="C150" s="96"/>
      <c r="D150" s="96"/>
      <c r="E150" s="95"/>
      <c r="F150" s="94">
        <v>71620654.959582582</v>
      </c>
      <c r="W150">
        <v>0</v>
      </c>
      <c r="X150">
        <v>0</v>
      </c>
    </row>
    <row r="151" spans="1:24" hidden="1" x14ac:dyDescent="0.3">
      <c r="A151" s="86"/>
      <c r="B151" s="93" t="s">
        <v>142</v>
      </c>
      <c r="C151" s="93"/>
      <c r="D151" s="92"/>
      <c r="E151" s="91"/>
      <c r="F151" s="90">
        <v>0</v>
      </c>
      <c r="W151">
        <v>0</v>
      </c>
      <c r="X151">
        <v>0</v>
      </c>
    </row>
    <row r="152" spans="1:24" hidden="1" x14ac:dyDescent="0.3">
      <c r="A152" s="86"/>
      <c r="B152" s="93" t="s">
        <v>240</v>
      </c>
      <c r="C152" s="93"/>
      <c r="D152" s="92"/>
      <c r="E152" s="91"/>
      <c r="F152" s="90">
        <v>0</v>
      </c>
      <c r="W152">
        <v>0</v>
      </c>
      <c r="X152">
        <v>0</v>
      </c>
    </row>
    <row r="153" spans="1:24" hidden="1" x14ac:dyDescent="0.3">
      <c r="A153" s="86"/>
      <c r="B153" s="93" t="s">
        <v>198</v>
      </c>
      <c r="C153" s="93"/>
      <c r="D153" s="92"/>
      <c r="E153" s="91"/>
      <c r="F153" s="90">
        <v>0</v>
      </c>
      <c r="W153">
        <v>0</v>
      </c>
      <c r="X153">
        <v>0</v>
      </c>
    </row>
    <row r="154" spans="1:24" hidden="1" x14ac:dyDescent="0.3">
      <c r="A154" s="86"/>
      <c r="B154" s="93" t="s">
        <v>233</v>
      </c>
      <c r="C154" s="93"/>
      <c r="D154" s="92"/>
      <c r="E154" s="91"/>
      <c r="F154" s="90">
        <v>0</v>
      </c>
      <c r="W154">
        <v>0</v>
      </c>
      <c r="X154">
        <v>0</v>
      </c>
    </row>
    <row r="155" spans="1:24" hidden="1" x14ac:dyDescent="0.3">
      <c r="A155" s="86"/>
      <c r="B155" s="93" t="s">
        <v>222</v>
      </c>
      <c r="C155" s="93"/>
      <c r="D155" s="92"/>
      <c r="E155" s="91"/>
      <c r="F155" s="90">
        <v>0</v>
      </c>
      <c r="W155">
        <v>0</v>
      </c>
      <c r="X155">
        <v>0</v>
      </c>
    </row>
    <row r="156" spans="1:24" hidden="1" x14ac:dyDescent="0.3">
      <c r="A156" s="86"/>
      <c r="B156" s="93" t="s">
        <v>208</v>
      </c>
      <c r="C156" s="93"/>
      <c r="D156" s="92"/>
      <c r="E156" s="91"/>
      <c r="F156" s="90">
        <v>0</v>
      </c>
      <c r="W156">
        <v>0</v>
      </c>
      <c r="X156">
        <v>0</v>
      </c>
    </row>
    <row r="157" spans="1:24" hidden="1" x14ac:dyDescent="0.3">
      <c r="A157" s="86"/>
      <c r="B157" s="93" t="s">
        <v>195</v>
      </c>
      <c r="C157" s="93"/>
      <c r="D157" s="92"/>
      <c r="E157" s="91"/>
      <c r="F157" s="90">
        <v>0</v>
      </c>
    </row>
    <row r="158" spans="1:24" hidden="1" x14ac:dyDescent="0.3">
      <c r="A158" s="86"/>
      <c r="B158" s="93" t="s">
        <v>162</v>
      </c>
      <c r="C158" s="93"/>
      <c r="D158" s="92"/>
      <c r="E158" s="91"/>
      <c r="F158" s="90">
        <v>0</v>
      </c>
    </row>
    <row r="159" spans="1:24" hidden="1" x14ac:dyDescent="0.3">
      <c r="A159" s="86"/>
      <c r="B159" s="93" t="s">
        <v>150</v>
      </c>
      <c r="C159" s="93"/>
      <c r="D159" s="92"/>
      <c r="E159" s="91"/>
      <c r="F159" s="90">
        <v>0</v>
      </c>
    </row>
    <row r="160" spans="1:24" hidden="1" x14ac:dyDescent="0.3">
      <c r="A160" s="86"/>
      <c r="B160" s="93" t="s">
        <v>182</v>
      </c>
      <c r="C160" s="93"/>
      <c r="D160" s="92"/>
      <c r="E160" s="91"/>
      <c r="F160" s="90">
        <v>0</v>
      </c>
    </row>
    <row r="161" spans="1:15" hidden="1" x14ac:dyDescent="0.3">
      <c r="A161" s="86"/>
      <c r="B161" s="93" t="s">
        <v>186</v>
      </c>
      <c r="C161" s="93"/>
      <c r="D161" s="92"/>
      <c r="E161" s="91"/>
      <c r="F161" s="90">
        <v>0</v>
      </c>
    </row>
    <row r="162" spans="1:15" hidden="1" x14ac:dyDescent="0.3">
      <c r="A162" s="86"/>
      <c r="B162" s="89" t="s">
        <v>321</v>
      </c>
      <c r="C162" s="89"/>
      <c r="D162" s="89"/>
      <c r="E162" s="88"/>
      <c r="F162" s="87">
        <v>0</v>
      </c>
    </row>
    <row r="163" spans="1:15" hidden="1" x14ac:dyDescent="0.3">
      <c r="A163" s="86"/>
    </row>
    <row r="164" spans="1:15" hidden="1" x14ac:dyDescent="0.3">
      <c r="A164" s="86"/>
    </row>
    <row r="165" spans="1:15" hidden="1" x14ac:dyDescent="0.3">
      <c r="A165" s="86"/>
    </row>
    <row r="166" spans="1:15" hidden="1" x14ac:dyDescent="0.3">
      <c r="A166" s="86"/>
    </row>
    <row r="167" spans="1:15" hidden="1" x14ac:dyDescent="0.3">
      <c r="A167" s="86"/>
    </row>
    <row r="168" spans="1:15" hidden="1" x14ac:dyDescent="0.3">
      <c r="A168" s="86"/>
    </row>
    <row r="169" spans="1:15" hidden="1" x14ac:dyDescent="0.3"/>
    <row r="170" spans="1:15" hidden="1" x14ac:dyDescent="0.3"/>
    <row r="171" spans="1:15" hidden="1" x14ac:dyDescent="0.3"/>
    <row r="172" spans="1:15" hidden="1" x14ac:dyDescent="0.3">
      <c r="F172" s="83"/>
      <c r="G172" s="83"/>
      <c r="H172" s="83"/>
      <c r="I172" s="83"/>
      <c r="J172" s="83"/>
      <c r="L172" s="83"/>
    </row>
    <row r="173" spans="1:15" hidden="1" x14ac:dyDescent="0.3">
      <c r="F173" s="85"/>
      <c r="G173" s="84"/>
      <c r="H173" s="84"/>
      <c r="I173" s="84"/>
      <c r="J173" s="84"/>
      <c r="K173" s="84"/>
      <c r="L173" s="84"/>
      <c r="M173" s="84"/>
      <c r="N173" s="84"/>
      <c r="O173" s="84"/>
    </row>
    <row r="174" spans="1:15" hidden="1" x14ac:dyDescent="0.3">
      <c r="F174" s="85"/>
      <c r="G174" s="84"/>
      <c r="H174" s="84"/>
      <c r="I174" s="84"/>
      <c r="J174" s="84"/>
      <c r="K174" s="84"/>
      <c r="L174" s="84"/>
      <c r="M174" s="84"/>
      <c r="N174" s="84"/>
      <c r="O174" s="84"/>
    </row>
    <row r="175" spans="1:15" hidden="1" x14ac:dyDescent="0.3"/>
    <row r="176" spans="1:15" hidden="1" x14ac:dyDescent="0.3"/>
    <row r="177" spans="8:8" hidden="1" x14ac:dyDescent="0.3"/>
    <row r="178" spans="8:8" hidden="1" x14ac:dyDescent="0.3"/>
    <row r="179" spans="8:8" x14ac:dyDescent="0.3">
      <c r="H179" s="83"/>
    </row>
    <row r="180" spans="8:8" x14ac:dyDescent="0.3">
      <c r="H180" s="83"/>
    </row>
    <row r="181" spans="8:8" x14ac:dyDescent="0.3">
      <c r="H181" s="83"/>
    </row>
    <row r="182" spans="8:8" x14ac:dyDescent="0.3">
      <c r="H182" s="83"/>
    </row>
  </sheetData>
  <mergeCells count="1">
    <mergeCell ref="S3:AA3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1054B-F004-405D-BEF8-D6AB5065A556}">
  <sheetPr>
    <tabColor theme="9"/>
  </sheetPr>
  <dimension ref="A1:P17"/>
  <sheetViews>
    <sheetView zoomScale="80" zoomScaleNormal="80" workbookViewId="0">
      <selection activeCell="P16" sqref="P16"/>
    </sheetView>
  </sheetViews>
  <sheetFormatPr defaultRowHeight="14.4" x14ac:dyDescent="0.3"/>
  <cols>
    <col min="4" max="4" width="10.88671875" bestFit="1" customWidth="1"/>
    <col min="5" max="5" width="11.5546875" bestFit="1" customWidth="1"/>
    <col min="6" max="10" width="9.5546875" bestFit="1" customWidth="1"/>
    <col min="11" max="11" width="9.88671875" bestFit="1" customWidth="1"/>
    <col min="12" max="12" width="13.88671875" bestFit="1" customWidth="1"/>
    <col min="13" max="13" width="10.88671875" bestFit="1" customWidth="1"/>
    <col min="14" max="15" width="13.109375" bestFit="1" customWidth="1"/>
    <col min="16" max="16" width="12.33203125" bestFit="1" customWidth="1"/>
  </cols>
  <sheetData>
    <row r="1" spans="1:16" x14ac:dyDescent="0.3">
      <c r="A1" s="172" t="s">
        <v>322</v>
      </c>
    </row>
    <row r="2" spans="1:16" x14ac:dyDescent="0.3">
      <c r="A2" s="172" t="s">
        <v>323</v>
      </c>
    </row>
    <row r="3" spans="1:16" x14ac:dyDescent="0.3">
      <c r="D3" s="227" t="s">
        <v>324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6" x14ac:dyDescent="0.3">
      <c r="B4" s="165"/>
      <c r="C4" s="165"/>
      <c r="D4" s="171" t="s">
        <v>325</v>
      </c>
      <c r="E4" s="171" t="s">
        <v>326</v>
      </c>
      <c r="F4" s="171" t="s">
        <v>327</v>
      </c>
      <c r="G4" s="170" t="s">
        <v>328</v>
      </c>
      <c r="H4" s="170" t="s">
        <v>329</v>
      </c>
      <c r="I4" s="170" t="s">
        <v>330</v>
      </c>
      <c r="J4" s="170" t="s">
        <v>331</v>
      </c>
      <c r="K4" s="170" t="s">
        <v>332</v>
      </c>
      <c r="L4" s="170" t="s">
        <v>333</v>
      </c>
      <c r="M4" s="170" t="s">
        <v>334</v>
      </c>
      <c r="N4" s="170" t="s">
        <v>335</v>
      </c>
      <c r="O4" s="170" t="s">
        <v>336</v>
      </c>
      <c r="P4" s="170" t="s">
        <v>337</v>
      </c>
    </row>
    <row r="5" spans="1:16" x14ac:dyDescent="0.3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9"/>
    </row>
    <row r="6" spans="1:16" x14ac:dyDescent="0.3">
      <c r="B6" s="168" t="s">
        <v>338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x14ac:dyDescent="0.3">
      <c r="B7" s="165"/>
      <c r="C7" s="165" t="s">
        <v>135</v>
      </c>
      <c r="D7" s="167">
        <v>318646.12704868137</v>
      </c>
      <c r="E7" s="167">
        <v>317241.97062844789</v>
      </c>
      <c r="F7" s="167">
        <v>317241.97062844789</v>
      </c>
      <c r="G7" s="167">
        <v>317241.97062844789</v>
      </c>
      <c r="H7" s="167">
        <v>317491.66634829226</v>
      </c>
      <c r="I7" s="167">
        <v>318673.61634829221</v>
      </c>
      <c r="J7" s="167">
        <v>318233.8607927367</v>
      </c>
      <c r="K7" s="167">
        <v>316023.74690384779</v>
      </c>
      <c r="L7" s="167">
        <v>315671.68579273671</v>
      </c>
      <c r="M7" s="167">
        <v>316314.83386882837</v>
      </c>
      <c r="N7" s="167">
        <v>315843.63664660614</v>
      </c>
      <c r="O7" s="167">
        <v>315770.48664660612</v>
      </c>
      <c r="P7" s="217">
        <v>3804395.5722819711</v>
      </c>
    </row>
    <row r="8" spans="1:16" x14ac:dyDescent="0.3">
      <c r="B8" s="165"/>
      <c r="C8" s="165" t="s">
        <v>339</v>
      </c>
      <c r="D8" s="167">
        <v>13309.040668107797</v>
      </c>
      <c r="E8" s="167">
        <v>13136.595105130422</v>
      </c>
      <c r="F8" s="167">
        <v>13082.100655257722</v>
      </c>
      <c r="G8" s="167">
        <v>13040.406981193255</v>
      </c>
      <c r="H8" s="167">
        <v>13080.576488663113</v>
      </c>
      <c r="I8" s="167">
        <v>13185.513689772783</v>
      </c>
      <c r="J8" s="167">
        <v>13093.513454796563</v>
      </c>
      <c r="K8" s="167">
        <v>12854.074106523516</v>
      </c>
      <c r="L8" s="167">
        <v>12804.250276817025</v>
      </c>
      <c r="M8" s="167">
        <v>12837.61348414757</v>
      </c>
      <c r="N8" s="167">
        <v>12744.345151318632</v>
      </c>
      <c r="O8" s="167">
        <v>13316.192330883414</v>
      </c>
      <c r="P8" s="217">
        <v>156484.22239261182</v>
      </c>
    </row>
    <row r="9" spans="1:16" x14ac:dyDescent="0.3">
      <c r="B9" s="165"/>
      <c r="C9" s="165" t="s">
        <v>136</v>
      </c>
      <c r="D9" s="167">
        <v>141623.16953463035</v>
      </c>
      <c r="E9" s="167">
        <v>139690.73571128404</v>
      </c>
      <c r="F9" s="167">
        <v>139118.4097175097</v>
      </c>
      <c r="G9" s="167">
        <v>138693.94053307394</v>
      </c>
      <c r="H9" s="167">
        <v>138509.82543424124</v>
      </c>
      <c r="I9" s="167">
        <v>137935.86943190661</v>
      </c>
      <c r="J9" s="167">
        <v>137361.876170428</v>
      </c>
      <c r="K9" s="167">
        <v>136787.81476809341</v>
      </c>
      <c r="L9" s="167">
        <v>136598.49344357976</v>
      </c>
      <c r="M9" s="167">
        <v>137033.57211906614</v>
      </c>
      <c r="N9" s="167">
        <v>136455.45113618675</v>
      </c>
      <c r="O9" s="167">
        <v>139740.76483112838</v>
      </c>
      <c r="P9" s="217">
        <v>1659549.9228311281</v>
      </c>
    </row>
    <row r="10" spans="1:16" x14ac:dyDescent="0.3">
      <c r="B10" s="165"/>
      <c r="C10" s="165"/>
      <c r="D10" s="164">
        <v>473578.33725141955</v>
      </c>
      <c r="E10" s="164">
        <v>470069.30144486233</v>
      </c>
      <c r="F10" s="164">
        <v>469442.48100121529</v>
      </c>
      <c r="G10" s="164">
        <v>468976.31814271503</v>
      </c>
      <c r="H10" s="164">
        <v>469082.06827119656</v>
      </c>
      <c r="I10" s="164">
        <v>469794.99946997163</v>
      </c>
      <c r="J10" s="164">
        <v>468689.25041796127</v>
      </c>
      <c r="K10" s="164">
        <v>465665.63577846473</v>
      </c>
      <c r="L10" s="164">
        <v>465074.42951313348</v>
      </c>
      <c r="M10" s="164">
        <v>466186.0194720421</v>
      </c>
      <c r="N10" s="164">
        <v>465043.43293411157</v>
      </c>
      <c r="O10" s="164">
        <v>468827.44380861789</v>
      </c>
      <c r="P10" s="163">
        <v>5620429.7175057111</v>
      </c>
    </row>
    <row r="11" spans="1:16" x14ac:dyDescent="0.3">
      <c r="B11" s="165"/>
      <c r="C11" s="165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5"/>
    </row>
    <row r="12" spans="1:16" x14ac:dyDescent="0.3">
      <c r="B12" s="165"/>
      <c r="C12" s="165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5"/>
    </row>
    <row r="13" spans="1:16" x14ac:dyDescent="0.3">
      <c r="B13" s="168" t="s">
        <v>340</v>
      </c>
      <c r="C13" s="165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5"/>
    </row>
    <row r="14" spans="1:16" x14ac:dyDescent="0.3">
      <c r="B14" s="165"/>
      <c r="C14" s="165" t="s">
        <v>135</v>
      </c>
      <c r="D14" s="167">
        <v>1604.3100247524753</v>
      </c>
      <c r="E14" s="167">
        <v>1604.3100247524753</v>
      </c>
      <c r="F14" s="167">
        <v>1604.3100247524753</v>
      </c>
      <c r="G14" s="167">
        <v>1604.3100247524753</v>
      </c>
      <c r="H14" s="167">
        <v>1604.3100247524753</v>
      </c>
      <c r="I14" s="167">
        <v>1604.3100247524753</v>
      </c>
      <c r="J14" s="167">
        <v>1604.3100247524753</v>
      </c>
      <c r="K14" s="167">
        <v>1604.3100247524753</v>
      </c>
      <c r="L14" s="167">
        <v>1604.3100247524753</v>
      </c>
      <c r="M14" s="167">
        <v>1604.3100247524753</v>
      </c>
      <c r="N14" s="167">
        <v>1604.3100247524753</v>
      </c>
      <c r="O14" s="167">
        <v>1604.3100247524753</v>
      </c>
      <c r="P14" s="217">
        <v>19251.7202970297</v>
      </c>
    </row>
    <row r="15" spans="1:16" x14ac:dyDescent="0.3">
      <c r="B15" s="165"/>
      <c r="C15" s="165" t="s">
        <v>339</v>
      </c>
      <c r="D15" s="167">
        <v>143.63660272277227</v>
      </c>
      <c r="E15" s="167">
        <v>142.75788985148515</v>
      </c>
      <c r="F15" s="167">
        <v>141.87917698019803</v>
      </c>
      <c r="G15" s="167">
        <v>141.00046410891088</v>
      </c>
      <c r="H15" s="167">
        <v>140.12175123762376</v>
      </c>
      <c r="I15" s="167">
        <v>139.2540222772277</v>
      </c>
      <c r="J15" s="167">
        <v>138.37530940594058</v>
      </c>
      <c r="K15" s="167">
        <v>137.49659653465346</v>
      </c>
      <c r="L15" s="167">
        <v>136.61788366336634</v>
      </c>
      <c r="M15" s="167">
        <v>135.73917079207919</v>
      </c>
      <c r="N15" s="167">
        <v>134.86045792079207</v>
      </c>
      <c r="O15" s="167">
        <v>137.72725866336634</v>
      </c>
      <c r="P15" s="217">
        <v>1669.4665841584156</v>
      </c>
    </row>
    <row r="16" spans="1:16" x14ac:dyDescent="0.3">
      <c r="B16" s="165"/>
      <c r="C16" s="165" t="s">
        <v>136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217">
        <v>0</v>
      </c>
    </row>
    <row r="17" spans="2:16" x14ac:dyDescent="0.3">
      <c r="B17" s="165"/>
      <c r="C17" s="165"/>
      <c r="D17" s="164">
        <v>1747.9466274752476</v>
      </c>
      <c r="E17" s="164">
        <v>1747.0679146039604</v>
      </c>
      <c r="F17" s="164">
        <v>1746.1892017326734</v>
      </c>
      <c r="G17" s="164">
        <v>1745.3104888613861</v>
      </c>
      <c r="H17" s="164">
        <v>1744.4317759900991</v>
      </c>
      <c r="I17" s="164">
        <v>1743.564047029703</v>
      </c>
      <c r="J17" s="164">
        <v>1742.685334158416</v>
      </c>
      <c r="K17" s="164">
        <v>1741.8066212871288</v>
      </c>
      <c r="L17" s="164">
        <v>1740.9279084158416</v>
      </c>
      <c r="M17" s="164">
        <v>1740.0491955445545</v>
      </c>
      <c r="N17" s="164">
        <v>1739.1704826732673</v>
      </c>
      <c r="O17" s="164">
        <v>1742.0372834158416</v>
      </c>
      <c r="P17" s="163">
        <v>20921.186881188114</v>
      </c>
    </row>
  </sheetData>
  <mergeCells count="1">
    <mergeCell ref="D3:P3"/>
  </mergeCells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0E11-544C-4154-85EA-3AAD321AD74C}">
  <sheetPr>
    <tabColor theme="9"/>
  </sheetPr>
  <dimension ref="A1:I16"/>
  <sheetViews>
    <sheetView zoomScale="80" zoomScaleNormal="90" workbookViewId="0">
      <selection activeCell="D35" sqref="D35"/>
    </sheetView>
  </sheetViews>
  <sheetFormatPr defaultRowHeight="14.4" x14ac:dyDescent="0.3"/>
  <cols>
    <col min="1" max="1" width="26.33203125" bestFit="1" customWidth="1"/>
    <col min="2" max="2" width="26" customWidth="1"/>
    <col min="3" max="3" width="40.33203125" bestFit="1" customWidth="1"/>
    <col min="4" max="4" width="13.6640625" bestFit="1" customWidth="1"/>
    <col min="5" max="5" width="0" hidden="1" customWidth="1"/>
    <col min="6" max="9" width="8.88671875" hidden="1" customWidth="1"/>
    <col min="10" max="10" width="0" hidden="1" customWidth="1"/>
  </cols>
  <sheetData>
    <row r="1" spans="1:4" x14ac:dyDescent="0.3">
      <c r="A1" s="172" t="s">
        <v>322</v>
      </c>
    </row>
    <row r="2" spans="1:4" x14ac:dyDescent="0.3">
      <c r="A2" s="172" t="s">
        <v>323</v>
      </c>
    </row>
    <row r="3" spans="1:4" x14ac:dyDescent="0.3">
      <c r="A3" s="227" t="s">
        <v>341</v>
      </c>
      <c r="B3" s="227"/>
      <c r="C3" s="227"/>
    </row>
    <row r="4" spans="1:4" x14ac:dyDescent="0.3">
      <c r="A4" s="82"/>
      <c r="B4" s="82" t="s">
        <v>135</v>
      </c>
      <c r="C4" s="176"/>
      <c r="D4" s="178" t="s">
        <v>342</v>
      </c>
    </row>
    <row r="5" spans="1:4" x14ac:dyDescent="0.3">
      <c r="B5" s="175" t="s">
        <v>343</v>
      </c>
      <c r="C5" s="174"/>
      <c r="D5" s="166">
        <v>490227.47000000003</v>
      </c>
    </row>
    <row r="6" spans="1:4" x14ac:dyDescent="0.3">
      <c r="B6" s="175" t="s">
        <v>344</v>
      </c>
      <c r="C6" s="174"/>
      <c r="D6" s="166">
        <v>240952.02000000002</v>
      </c>
    </row>
    <row r="7" spans="1:4" x14ac:dyDescent="0.3">
      <c r="A7" t="s">
        <v>345</v>
      </c>
      <c r="B7" s="175" t="s">
        <v>346</v>
      </c>
      <c r="C7" s="174"/>
      <c r="D7" s="173">
        <v>140619.72</v>
      </c>
    </row>
    <row r="8" spans="1:4" x14ac:dyDescent="0.3">
      <c r="D8" s="217">
        <f>SUM(D5:D7)</f>
        <v>871799.21</v>
      </c>
    </row>
    <row r="9" spans="1:4" x14ac:dyDescent="0.3">
      <c r="A9" s="82"/>
      <c r="B9" s="177" t="s">
        <v>339</v>
      </c>
      <c r="C9" s="176"/>
    </row>
    <row r="10" spans="1:4" x14ac:dyDescent="0.3">
      <c r="B10" s="175" t="s">
        <v>343</v>
      </c>
      <c r="C10" s="174"/>
      <c r="D10" s="166">
        <v>20356.920000000002</v>
      </c>
    </row>
    <row r="11" spans="1:4" x14ac:dyDescent="0.3">
      <c r="B11" s="175" t="s">
        <v>344</v>
      </c>
      <c r="C11" s="174"/>
      <c r="D11" s="173">
        <v>13744.32</v>
      </c>
    </row>
    <row r="12" spans="1:4" x14ac:dyDescent="0.3">
      <c r="D12" s="217">
        <f>D10+D11</f>
        <v>34101.240000000005</v>
      </c>
    </row>
    <row r="13" spans="1:4" x14ac:dyDescent="0.3">
      <c r="A13" s="82"/>
      <c r="B13" s="177" t="s">
        <v>347</v>
      </c>
      <c r="C13" s="176"/>
    </row>
    <row r="14" spans="1:4" x14ac:dyDescent="0.3">
      <c r="B14" s="175" t="s">
        <v>343</v>
      </c>
      <c r="C14" s="174"/>
      <c r="D14" s="166">
        <v>41665.56</v>
      </c>
    </row>
    <row r="15" spans="1:4" x14ac:dyDescent="0.3">
      <c r="B15" s="175" t="s">
        <v>344</v>
      </c>
      <c r="C15" s="174"/>
      <c r="D15" s="173">
        <v>22248</v>
      </c>
    </row>
    <row r="16" spans="1:4" x14ac:dyDescent="0.3">
      <c r="D16" s="166">
        <f>D14+D15</f>
        <v>63913.56</v>
      </c>
    </row>
  </sheetData>
  <mergeCells count="1">
    <mergeCell ref="A3:C3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F9EB4-1C29-4CA9-92E6-71669888609F}">
  <sheetPr>
    <tabColor theme="9"/>
  </sheetPr>
  <dimension ref="A1:P46"/>
  <sheetViews>
    <sheetView topLeftCell="A7" zoomScale="80" zoomScaleNormal="80" workbookViewId="0">
      <selection activeCell="H43" sqref="H43"/>
    </sheetView>
  </sheetViews>
  <sheetFormatPr defaultColWidth="9.109375" defaultRowHeight="14.4" x14ac:dyDescent="0.3"/>
  <cols>
    <col min="1" max="1" width="12.109375" style="179" customWidth="1"/>
    <col min="2" max="2" width="23.88671875" style="180" customWidth="1"/>
    <col min="3" max="3" width="44.5546875" style="179" customWidth="1"/>
    <col min="4" max="5" width="15.88671875" customWidth="1"/>
    <col min="6" max="6" width="10.5546875" bestFit="1" customWidth="1"/>
    <col min="7" max="7" width="15.109375" bestFit="1" customWidth="1"/>
  </cols>
  <sheetData>
    <row r="1" spans="1:16" ht="17.25" customHeight="1" x14ac:dyDescent="0.4">
      <c r="A1" s="203" t="s">
        <v>348</v>
      </c>
      <c r="B1"/>
      <c r="D1" s="202"/>
      <c r="E1" s="202"/>
    </row>
    <row r="2" spans="1:16" ht="15" customHeight="1" x14ac:dyDescent="0.3">
      <c r="A2"/>
      <c r="B2"/>
      <c r="D2" s="201"/>
      <c r="E2" s="201"/>
    </row>
    <row r="3" spans="1:16" s="200" customFormat="1" ht="16.350000000000001" customHeight="1" x14ac:dyDescent="0.3">
      <c r="A3" s="229" t="s">
        <v>349</v>
      </c>
      <c r="B3" s="229"/>
      <c r="C3" s="229"/>
      <c r="D3" s="229"/>
      <c r="E3" s="199"/>
      <c r="F3"/>
      <c r="G3"/>
      <c r="H3"/>
      <c r="I3"/>
      <c r="J3"/>
      <c r="K3"/>
      <c r="L3"/>
      <c r="M3"/>
      <c r="N3"/>
      <c r="O3"/>
      <c r="P3"/>
    </row>
    <row r="4" spans="1:16" x14ac:dyDescent="0.3">
      <c r="A4" s="229" t="s">
        <v>350</v>
      </c>
      <c r="B4" s="229" t="s">
        <v>351</v>
      </c>
      <c r="C4" s="229"/>
      <c r="D4" s="229"/>
      <c r="E4" s="199"/>
    </row>
    <row r="5" spans="1:16" ht="12.75" customHeight="1" x14ac:dyDescent="0.3">
      <c r="A5" s="230" t="s">
        <v>352</v>
      </c>
      <c r="B5" s="231" t="s">
        <v>132</v>
      </c>
      <c r="C5" s="231" t="s">
        <v>353</v>
      </c>
      <c r="D5" s="198">
        <v>2024</v>
      </c>
      <c r="E5" s="198">
        <v>2025</v>
      </c>
      <c r="J5" s="197"/>
      <c r="K5" s="197"/>
    </row>
    <row r="6" spans="1:16" ht="12.75" customHeight="1" x14ac:dyDescent="0.3">
      <c r="A6" s="230"/>
      <c r="B6" s="231"/>
      <c r="C6" s="231"/>
      <c r="D6" s="198" t="s">
        <v>354</v>
      </c>
      <c r="E6" s="198" t="s">
        <v>355</v>
      </c>
      <c r="J6" s="197"/>
      <c r="K6" s="197"/>
    </row>
    <row r="7" spans="1:16" s="188" customFormat="1" ht="13.5" customHeight="1" x14ac:dyDescent="0.3">
      <c r="A7" s="192" t="s">
        <v>356</v>
      </c>
      <c r="B7" s="191" t="s">
        <v>172</v>
      </c>
      <c r="C7" s="190" t="s">
        <v>357</v>
      </c>
      <c r="D7" s="189">
        <f>55321.2421265515</f>
        <v>55321.2421265515</v>
      </c>
      <c r="E7" s="189">
        <f t="shared" ref="E7:E38" si="0">D7*1.03</f>
        <v>56980.879390348047</v>
      </c>
      <c r="I7" s="196"/>
      <c r="J7" s="196"/>
      <c r="K7" s="196"/>
    </row>
    <row r="8" spans="1:16" s="188" customFormat="1" ht="13.5" customHeight="1" x14ac:dyDescent="0.3">
      <c r="A8" s="192" t="s">
        <v>356</v>
      </c>
      <c r="B8" s="191" t="s">
        <v>358</v>
      </c>
      <c r="C8" s="190" t="s">
        <v>359</v>
      </c>
      <c r="D8" s="189">
        <f>111897.014925373</f>
        <v>111897.01492537301</v>
      </c>
      <c r="E8" s="189">
        <f t="shared" si="0"/>
        <v>115253.9253731342</v>
      </c>
    </row>
    <row r="9" spans="1:16" s="188" customFormat="1" ht="13.5" customHeight="1" x14ac:dyDescent="0.3">
      <c r="A9" s="192" t="s">
        <v>356</v>
      </c>
      <c r="B9" s="193" t="s">
        <v>360</v>
      </c>
      <c r="C9" s="190" t="s">
        <v>361</v>
      </c>
      <c r="D9" s="189">
        <f>54239.8626616425+15773.7474083</f>
        <v>70013.610069942501</v>
      </c>
      <c r="E9" s="189">
        <f t="shared" si="0"/>
        <v>72114.01837204078</v>
      </c>
    </row>
    <row r="10" spans="1:16" s="188" customFormat="1" ht="13.5" customHeight="1" x14ac:dyDescent="0.3">
      <c r="A10" s="192" t="s">
        <v>356</v>
      </c>
      <c r="B10" s="191" t="s">
        <v>362</v>
      </c>
      <c r="C10" s="190" t="s">
        <v>363</v>
      </c>
      <c r="D10" s="189">
        <v>9146.8358208955215</v>
      </c>
      <c r="E10" s="189">
        <f t="shared" si="0"/>
        <v>9421.2408955223873</v>
      </c>
      <c r="F10" s="98" t="s">
        <v>364</v>
      </c>
    </row>
    <row r="11" spans="1:16" s="188" customFormat="1" ht="13.5" customHeight="1" x14ac:dyDescent="0.3">
      <c r="A11" s="192" t="s">
        <v>356</v>
      </c>
      <c r="B11" s="191" t="s">
        <v>365</v>
      </c>
      <c r="C11" s="190" t="s">
        <v>366</v>
      </c>
      <c r="D11" s="189">
        <f>52896.3893687445</f>
        <v>52896.389368744502</v>
      </c>
      <c r="E11" s="189">
        <f t="shared" si="0"/>
        <v>54483.281049806836</v>
      </c>
      <c r="F11" s="188" t="s">
        <v>367</v>
      </c>
    </row>
    <row r="12" spans="1:16" s="188" customFormat="1" ht="13.5" customHeight="1" x14ac:dyDescent="0.3">
      <c r="A12" s="192"/>
      <c r="B12" s="191"/>
      <c r="C12" s="187" t="s">
        <v>368</v>
      </c>
      <c r="D12" s="195">
        <f>SUM(D7:D11)</f>
        <v>299275.09231150703</v>
      </c>
      <c r="E12" s="195">
        <f t="shared" si="0"/>
        <v>308253.34508085228</v>
      </c>
      <c r="F12" s="221">
        <v>0.7258</v>
      </c>
      <c r="G12" s="222">
        <f>E12*F12</f>
        <v>223730.2778596826</v>
      </c>
    </row>
    <row r="13" spans="1:16" s="188" customFormat="1" ht="13.5" customHeight="1" x14ac:dyDescent="0.3">
      <c r="A13" s="192"/>
      <c r="B13" s="191"/>
      <c r="C13" s="190"/>
      <c r="D13" s="189"/>
      <c r="E13" s="189">
        <f t="shared" si="0"/>
        <v>0</v>
      </c>
    </row>
    <row r="14" spans="1:16" s="188" customFormat="1" ht="13.5" customHeight="1" x14ac:dyDescent="0.3">
      <c r="A14" s="192" t="s">
        <v>369</v>
      </c>
      <c r="B14" s="191" t="s">
        <v>370</v>
      </c>
      <c r="C14" s="190" t="s">
        <v>371</v>
      </c>
      <c r="D14" s="189">
        <f>312046.999100008</f>
        <v>312046.99910000799</v>
      </c>
      <c r="E14" s="189">
        <f t="shared" si="0"/>
        <v>321408.40907300822</v>
      </c>
    </row>
    <row r="15" spans="1:16" s="188" customFormat="1" ht="13.5" customHeight="1" x14ac:dyDescent="0.3">
      <c r="A15" s="192" t="s">
        <v>369</v>
      </c>
      <c r="B15" s="191" t="s">
        <v>372</v>
      </c>
      <c r="C15" s="190" t="s">
        <v>373</v>
      </c>
      <c r="D15" s="189">
        <f>169.097014925373*1000</f>
        <v>169097.01492537299</v>
      </c>
      <c r="E15" s="189">
        <f t="shared" si="0"/>
        <v>174169.92537313417</v>
      </c>
    </row>
    <row r="16" spans="1:16" s="188" customFormat="1" ht="13.5" customHeight="1" x14ac:dyDescent="0.3">
      <c r="A16" s="192" t="s">
        <v>369</v>
      </c>
      <c r="B16" s="191" t="s">
        <v>374</v>
      </c>
      <c r="C16" s="190" t="s">
        <v>357</v>
      </c>
      <c r="D16" s="189">
        <f>139.504235485389*1000</f>
        <v>139504.23548538898</v>
      </c>
      <c r="E16" s="189">
        <f t="shared" si="0"/>
        <v>143689.36254995066</v>
      </c>
    </row>
    <row r="17" spans="1:6" s="188" customFormat="1" ht="13.5" customHeight="1" x14ac:dyDescent="0.3">
      <c r="A17" s="192" t="s">
        <v>369</v>
      </c>
      <c r="B17" s="191" t="s">
        <v>375</v>
      </c>
      <c r="C17" s="190" t="s">
        <v>376</v>
      </c>
      <c r="D17" s="189">
        <f>88218.1940298508</f>
        <v>88218.194029850798</v>
      </c>
      <c r="E17" s="189">
        <f t="shared" si="0"/>
        <v>90864.739850746322</v>
      </c>
    </row>
    <row r="18" spans="1:6" s="188" customFormat="1" ht="13.5" customHeight="1" x14ac:dyDescent="0.3">
      <c r="A18" s="192" t="s">
        <v>369</v>
      </c>
      <c r="B18" s="191" t="s">
        <v>374</v>
      </c>
      <c r="C18" s="190" t="s">
        <v>147</v>
      </c>
      <c r="D18" s="189">
        <f>4202.52799761593</f>
        <v>4202.52799761593</v>
      </c>
      <c r="E18" s="189">
        <f t="shared" si="0"/>
        <v>4328.6038375444077</v>
      </c>
    </row>
    <row r="19" spans="1:6" s="188" customFormat="1" ht="13.5" customHeight="1" x14ac:dyDescent="0.3">
      <c r="A19" s="192" t="s">
        <v>369</v>
      </c>
      <c r="B19" s="191" t="s">
        <v>374</v>
      </c>
      <c r="C19" s="190" t="s">
        <v>377</v>
      </c>
      <c r="D19" s="189">
        <f>152.985067164179*1000</f>
        <v>152985.067164179</v>
      </c>
      <c r="E19" s="189">
        <f t="shared" si="0"/>
        <v>157574.61917910437</v>
      </c>
    </row>
    <row r="20" spans="1:6" s="188" customFormat="1" ht="13.5" customHeight="1" x14ac:dyDescent="0.3">
      <c r="A20" s="192" t="s">
        <v>369</v>
      </c>
      <c r="B20" s="191" t="s">
        <v>374</v>
      </c>
      <c r="C20" s="190" t="s">
        <v>378</v>
      </c>
      <c r="D20" s="189">
        <f>40.1119402985075*1000</f>
        <v>40111.940298507499</v>
      </c>
      <c r="E20" s="189">
        <f t="shared" si="0"/>
        <v>41315.298507462729</v>
      </c>
      <c r="F20" s="192"/>
    </row>
    <row r="21" spans="1:6" s="188" customFormat="1" ht="13.5" customHeight="1" x14ac:dyDescent="0.3">
      <c r="A21" s="192" t="s">
        <v>369</v>
      </c>
      <c r="B21" s="191" t="s">
        <v>379</v>
      </c>
      <c r="C21" s="190" t="s">
        <v>380</v>
      </c>
      <c r="D21" s="189">
        <f>5505.97014925373</f>
        <v>5505.9701492537297</v>
      </c>
      <c r="E21" s="189">
        <f t="shared" si="0"/>
        <v>5671.1492537313416</v>
      </c>
      <c r="F21" s="192"/>
    </row>
    <row r="22" spans="1:6" s="188" customFormat="1" ht="13.5" customHeight="1" x14ac:dyDescent="0.3">
      <c r="A22" s="192" t="s">
        <v>369</v>
      </c>
      <c r="B22" s="193" t="s">
        <v>381</v>
      </c>
      <c r="C22" s="190" t="s">
        <v>382</v>
      </c>
      <c r="D22" s="189">
        <f>478206.283819244</f>
        <v>478206.28381924401</v>
      </c>
      <c r="E22" s="189">
        <f t="shared" si="0"/>
        <v>492552.47233382135</v>
      </c>
    </row>
    <row r="23" spans="1:6" s="188" customFormat="1" ht="13.5" customHeight="1" x14ac:dyDescent="0.3">
      <c r="A23" s="192" t="s">
        <v>369</v>
      </c>
      <c r="B23" s="191" t="s">
        <v>383</v>
      </c>
      <c r="C23" s="190" t="s">
        <v>359</v>
      </c>
      <c r="D23" s="189">
        <f>386037.313432836</f>
        <v>386037.31343283597</v>
      </c>
      <c r="E23" s="189">
        <f t="shared" si="0"/>
        <v>397618.43283582106</v>
      </c>
    </row>
    <row r="24" spans="1:6" s="188" customFormat="1" ht="13.5" customHeight="1" x14ac:dyDescent="0.3">
      <c r="A24" s="192" t="s">
        <v>369</v>
      </c>
      <c r="B24" t="s">
        <v>384</v>
      </c>
      <c r="C24" s="190" t="s">
        <v>385</v>
      </c>
      <c r="D24" s="189">
        <f>348914.437774252</f>
        <v>348914.43777425197</v>
      </c>
      <c r="E24" s="189">
        <f t="shared" si="0"/>
        <v>359381.87090747955</v>
      </c>
      <c r="F24" s="194"/>
    </row>
    <row r="25" spans="1:6" s="188" customFormat="1" ht="13.5" customHeight="1" x14ac:dyDescent="0.3">
      <c r="A25" s="192" t="s">
        <v>369</v>
      </c>
      <c r="B25" s="191" t="s">
        <v>386</v>
      </c>
      <c r="C25" s="190" t="s">
        <v>387</v>
      </c>
      <c r="D25" s="189">
        <f>124346.744909612</f>
        <v>124346.744909612</v>
      </c>
      <c r="E25" s="189">
        <f t="shared" si="0"/>
        <v>128077.14725690035</v>
      </c>
      <c r="F25" s="192"/>
    </row>
    <row r="26" spans="1:6" s="188" customFormat="1" ht="13.5" customHeight="1" x14ac:dyDescent="0.3">
      <c r="A26" s="192" t="s">
        <v>369</v>
      </c>
      <c r="B26" s="191" t="s">
        <v>372</v>
      </c>
      <c r="C26" s="190" t="s">
        <v>388</v>
      </c>
      <c r="D26" s="189">
        <f>5348558.95522388</f>
        <v>5348558.9552238798</v>
      </c>
      <c r="E26" s="189">
        <f t="shared" si="0"/>
        <v>5509015.7238805965</v>
      </c>
      <c r="F26" s="192"/>
    </row>
    <row r="27" spans="1:6" s="188" customFormat="1" ht="13.5" customHeight="1" x14ac:dyDescent="0.3">
      <c r="A27" s="192" t="s">
        <v>369</v>
      </c>
      <c r="B27" s="191" t="s">
        <v>389</v>
      </c>
      <c r="C27" s="190" t="s">
        <v>390</v>
      </c>
      <c r="D27" s="189">
        <f>6.42379070615222*1000</f>
        <v>6423.7907061522201</v>
      </c>
      <c r="E27" s="189">
        <f t="shared" si="0"/>
        <v>6616.5044273367866</v>
      </c>
    </row>
    <row r="28" spans="1:6" s="188" customFormat="1" ht="13.5" customHeight="1" x14ac:dyDescent="0.3">
      <c r="A28" s="192" t="s">
        <v>369</v>
      </c>
      <c r="B28" t="s">
        <v>391</v>
      </c>
      <c r="C28" s="190" t="s">
        <v>392</v>
      </c>
      <c r="D28" s="189">
        <f>834397.724522123+95362.1810447708</f>
        <v>929759.90556689375</v>
      </c>
      <c r="E28" s="189">
        <f t="shared" si="0"/>
        <v>957652.70273390063</v>
      </c>
    </row>
    <row r="29" spans="1:6" s="188" customFormat="1" ht="13.5" customHeight="1" x14ac:dyDescent="0.3">
      <c r="A29" s="192" t="s">
        <v>369</v>
      </c>
      <c r="B29" s="193" t="s">
        <v>372</v>
      </c>
      <c r="C29" s="190" t="s">
        <v>393</v>
      </c>
      <c r="D29" s="189">
        <f>250911.235603859</f>
        <v>250911.23560385901</v>
      </c>
      <c r="E29" s="189">
        <f t="shared" si="0"/>
        <v>258438.57267197478</v>
      </c>
    </row>
    <row r="30" spans="1:6" s="188" customFormat="1" ht="13.5" customHeight="1" x14ac:dyDescent="0.3">
      <c r="A30" s="192" t="s">
        <v>369</v>
      </c>
      <c r="B30" s="191" t="s">
        <v>394</v>
      </c>
      <c r="C30" s="190" t="s">
        <v>395</v>
      </c>
      <c r="D30" s="189">
        <f>1105808.20895522</f>
        <v>1105808.2089552199</v>
      </c>
      <c r="E30" s="189">
        <f t="shared" si="0"/>
        <v>1138982.4552238765</v>
      </c>
      <c r="F30" s="192"/>
    </row>
    <row r="31" spans="1:6" s="188" customFormat="1" ht="13.5" customHeight="1" x14ac:dyDescent="0.3">
      <c r="A31" s="192" t="s">
        <v>369</v>
      </c>
      <c r="B31" s="191" t="s">
        <v>396</v>
      </c>
      <c r="C31" s="190" t="s">
        <v>397</v>
      </c>
      <c r="D31" s="189">
        <f>8.2455902048773*1000</f>
        <v>8245.5902048773005</v>
      </c>
      <c r="E31" s="189">
        <f t="shared" si="0"/>
        <v>8492.9579110236191</v>
      </c>
      <c r="F31" s="192"/>
    </row>
    <row r="32" spans="1:6" s="188" customFormat="1" ht="13.5" customHeight="1" x14ac:dyDescent="0.3">
      <c r="A32" s="192" t="s">
        <v>369</v>
      </c>
      <c r="B32" s="191" t="s">
        <v>398</v>
      </c>
      <c r="C32" s="190" t="s">
        <v>399</v>
      </c>
      <c r="D32" s="189">
        <f>88111.1940298507</f>
        <v>88111.194029850696</v>
      </c>
      <c r="E32" s="189">
        <f t="shared" si="0"/>
        <v>90754.529850746214</v>
      </c>
      <c r="F32" s="192"/>
    </row>
    <row r="33" spans="1:7" s="188" customFormat="1" ht="13.5" customHeight="1" x14ac:dyDescent="0.3">
      <c r="A33" s="192" t="s">
        <v>369</v>
      </c>
      <c r="B33" s="193" t="s">
        <v>374</v>
      </c>
      <c r="C33" s="190" t="s">
        <v>363</v>
      </c>
      <c r="D33" s="189">
        <f>24.4501791044776*1000</f>
        <v>24450.1791044776</v>
      </c>
      <c r="E33" s="189">
        <f t="shared" si="0"/>
        <v>25183.684477611929</v>
      </c>
    </row>
    <row r="34" spans="1:7" s="188" customFormat="1" ht="13.5" customHeight="1" x14ac:dyDescent="0.3">
      <c r="A34" s="192" t="s">
        <v>369</v>
      </c>
      <c r="B34" s="191" t="s">
        <v>400</v>
      </c>
      <c r="C34" s="190" t="s">
        <v>171</v>
      </c>
      <c r="D34" s="189">
        <f>82696.686307883</f>
        <v>82696.686307883007</v>
      </c>
      <c r="E34" s="189">
        <f t="shared" si="0"/>
        <v>85177.586897119501</v>
      </c>
      <c r="F34" s="192"/>
    </row>
    <row r="35" spans="1:7" s="188" customFormat="1" ht="13.5" customHeight="1" x14ac:dyDescent="0.3">
      <c r="A35" s="192" t="s">
        <v>369</v>
      </c>
      <c r="B35" s="191" t="s">
        <v>400</v>
      </c>
      <c r="C35" s="190" t="s">
        <v>401</v>
      </c>
      <c r="D35" s="189">
        <f>97.2474925373134*1000</f>
        <v>97247.492537313403</v>
      </c>
      <c r="E35" s="189">
        <f t="shared" si="0"/>
        <v>100164.9173134328</v>
      </c>
      <c r="F35" s="192"/>
    </row>
    <row r="36" spans="1:7" s="188" customFormat="1" ht="13.5" customHeight="1" x14ac:dyDescent="0.3">
      <c r="A36" s="192" t="s">
        <v>369</v>
      </c>
      <c r="B36" s="191" t="s">
        <v>402</v>
      </c>
      <c r="C36" s="190" t="s">
        <v>366</v>
      </c>
      <c r="D36" s="189">
        <f>261788.0928631</f>
        <v>261788.0928631</v>
      </c>
      <c r="E36" s="189">
        <f t="shared" si="0"/>
        <v>269641.735648993</v>
      </c>
    </row>
    <row r="37" spans="1:7" ht="13.5" customHeight="1" x14ac:dyDescent="0.3">
      <c r="A37" s="184"/>
      <c r="C37" s="187" t="s">
        <v>403</v>
      </c>
      <c r="D37" s="186">
        <f>SUM(D14:D36)</f>
        <v>10453178.060189629</v>
      </c>
      <c r="E37" s="186">
        <f t="shared" si="0"/>
        <v>10766773.401995318</v>
      </c>
      <c r="F37" s="98"/>
    </row>
    <row r="38" spans="1:7" ht="13.5" customHeight="1" thickBot="1" x14ac:dyDescent="0.35">
      <c r="A38" s="184"/>
      <c r="D38" s="185">
        <f>D37+D12</f>
        <v>10752453.152501136</v>
      </c>
      <c r="E38" s="219">
        <f t="shared" si="0"/>
        <v>11075026.747076171</v>
      </c>
      <c r="F38" s="98"/>
      <c r="G38" s="223">
        <f>G12+E37</f>
        <v>10990503.679855</v>
      </c>
    </row>
    <row r="39" spans="1:7" ht="15" thickTop="1" x14ac:dyDescent="0.3">
      <c r="A39" s="184"/>
      <c r="D39" s="183"/>
      <c r="E39" s="183"/>
      <c r="F39" s="83"/>
    </row>
    <row r="40" spans="1:7" x14ac:dyDescent="0.3">
      <c r="A40" s="172" t="s">
        <v>404</v>
      </c>
      <c r="C40" s="177"/>
      <c r="D40" s="101"/>
      <c r="E40" s="101"/>
    </row>
    <row r="41" spans="1:7" x14ac:dyDescent="0.3">
      <c r="D41" s="98"/>
      <c r="E41" s="98"/>
    </row>
    <row r="42" spans="1:7" x14ac:dyDescent="0.3">
      <c r="B42" s="182"/>
    </row>
    <row r="44" spans="1:7" x14ac:dyDescent="0.3">
      <c r="A44" s="228" t="s">
        <v>405</v>
      </c>
      <c r="B44" s="228"/>
      <c r="C44" s="228"/>
      <c r="D44" s="181">
        <v>427616.41791044775</v>
      </c>
      <c r="E44" s="218">
        <v>460756.14179104468</v>
      </c>
    </row>
    <row r="45" spans="1:7" x14ac:dyDescent="0.3">
      <c r="A45" s="228" t="s">
        <v>406</v>
      </c>
      <c r="B45" s="228"/>
      <c r="C45" s="228"/>
      <c r="D45" s="181">
        <v>790950.74626865669</v>
      </c>
      <c r="E45" s="218">
        <v>867735.82089552237</v>
      </c>
    </row>
    <row r="46" spans="1:7" x14ac:dyDescent="0.3">
      <c r="A46" s="228" t="s">
        <v>407</v>
      </c>
      <c r="B46" s="228"/>
      <c r="C46" s="228"/>
      <c r="D46" s="181">
        <v>1413078.358208955</v>
      </c>
      <c r="E46" s="218">
        <f>D46*1.03</f>
        <v>1455470.7089552237</v>
      </c>
    </row>
  </sheetData>
  <mergeCells count="8">
    <mergeCell ref="A45:C45"/>
    <mergeCell ref="A46:C46"/>
    <mergeCell ref="A3:D3"/>
    <mergeCell ref="A4:D4"/>
    <mergeCell ref="A5:A6"/>
    <mergeCell ref="B5:B6"/>
    <mergeCell ref="C5:C6"/>
    <mergeCell ref="A44:C44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4FFD-AEAA-4F00-BD84-BCC72844A8BE}">
  <sheetPr>
    <tabColor theme="9"/>
  </sheetPr>
  <dimension ref="B6:O28"/>
  <sheetViews>
    <sheetView showGridLines="0" topLeftCell="A2" zoomScale="94" zoomScaleNormal="90" workbookViewId="0">
      <selection activeCell="T25" sqref="T25"/>
    </sheetView>
  </sheetViews>
  <sheetFormatPr defaultRowHeight="14.4" outlineLevelCol="1" x14ac:dyDescent="0.3"/>
  <cols>
    <col min="2" max="2" width="42.6640625" bestFit="1" customWidth="1"/>
    <col min="3" max="3" width="13.33203125" style="102" hidden="1" customWidth="1" outlineLevel="1"/>
    <col min="4" max="14" width="11.6640625" style="102" hidden="1" customWidth="1" outlineLevel="1"/>
    <col min="15" max="15" width="14.33203125" style="102" bestFit="1" customWidth="1" collapsed="1"/>
  </cols>
  <sheetData>
    <row r="6" spans="2:15" x14ac:dyDescent="0.3">
      <c r="B6" s="199" t="s">
        <v>408</v>
      </c>
      <c r="C6" s="212" t="s">
        <v>409</v>
      </c>
      <c r="D6" s="212" t="s">
        <v>410</v>
      </c>
      <c r="E6" s="212" t="s">
        <v>411</v>
      </c>
      <c r="F6" s="102" t="s">
        <v>412</v>
      </c>
      <c r="G6" s="102" t="s">
        <v>329</v>
      </c>
      <c r="H6" s="102" t="s">
        <v>413</v>
      </c>
      <c r="I6" s="102" t="s">
        <v>414</v>
      </c>
      <c r="J6" s="102" t="s">
        <v>415</v>
      </c>
      <c r="K6" s="102" t="s">
        <v>416</v>
      </c>
      <c r="L6" s="102" t="s">
        <v>417</v>
      </c>
      <c r="M6" s="102" t="s">
        <v>418</v>
      </c>
      <c r="N6" s="102" t="s">
        <v>419</v>
      </c>
      <c r="O6" s="199" t="s">
        <v>317</v>
      </c>
    </row>
    <row r="7" spans="2:15" x14ac:dyDescent="0.3">
      <c r="B7" s="211" t="s">
        <v>420</v>
      </c>
      <c r="C7" s="210">
        <v>0</v>
      </c>
      <c r="D7" s="210">
        <v>0</v>
      </c>
      <c r="E7" s="210">
        <v>0</v>
      </c>
      <c r="F7" s="210">
        <v>0</v>
      </c>
      <c r="G7" s="210">
        <v>0</v>
      </c>
      <c r="H7" s="210">
        <v>0</v>
      </c>
      <c r="I7" s="210">
        <v>0</v>
      </c>
      <c r="J7" s="210">
        <v>0</v>
      </c>
      <c r="K7" s="210">
        <v>0</v>
      </c>
      <c r="L7" s="210">
        <v>0</v>
      </c>
      <c r="M7" s="210">
        <v>0</v>
      </c>
      <c r="N7" s="210">
        <v>0</v>
      </c>
      <c r="O7" s="213">
        <f>'[26]Sent Received Labor 2025B'!O7</f>
        <v>461375.92044669995</v>
      </c>
    </row>
    <row r="8" spans="2:15" x14ac:dyDescent="0.3">
      <c r="B8" s="209" t="s">
        <v>421</v>
      </c>
      <c r="C8" s="207">
        <v>0</v>
      </c>
      <c r="D8" s="207">
        <v>0</v>
      </c>
      <c r="E8" s="207">
        <v>0</v>
      </c>
      <c r="F8" s="207">
        <v>0</v>
      </c>
      <c r="G8" s="207">
        <v>0</v>
      </c>
      <c r="H8" s="207">
        <v>0</v>
      </c>
      <c r="I8" s="207">
        <v>0</v>
      </c>
      <c r="J8" s="207">
        <v>0</v>
      </c>
      <c r="K8" s="207">
        <v>0</v>
      </c>
      <c r="L8" s="207">
        <v>0</v>
      </c>
      <c r="M8" s="207">
        <v>0</v>
      </c>
      <c r="N8" s="207">
        <v>0</v>
      </c>
      <c r="O8" s="214">
        <f>'[26]Sent Received Labor 2025B'!O8</f>
        <v>10161.134217999999</v>
      </c>
    </row>
    <row r="9" spans="2:15" x14ac:dyDescent="0.3">
      <c r="B9" s="209" t="s">
        <v>422</v>
      </c>
      <c r="C9" s="207">
        <v>0</v>
      </c>
      <c r="D9" s="207">
        <v>0</v>
      </c>
      <c r="E9" s="207">
        <v>0</v>
      </c>
      <c r="F9" s="207">
        <v>0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14">
        <f>'[26]Sent Received Labor 2025B'!O9</f>
        <v>23372.319005099998</v>
      </c>
    </row>
    <row r="10" spans="2:15" x14ac:dyDescent="0.3">
      <c r="B10" s="209" t="s">
        <v>423</v>
      </c>
      <c r="C10" s="207">
        <v>5969.1284317</v>
      </c>
      <c r="D10" s="207">
        <v>5450.0740810999996</v>
      </c>
      <c r="E10" s="207">
        <v>5450.0740810999996</v>
      </c>
      <c r="F10" s="207">
        <v>5709.6012565000001</v>
      </c>
      <c r="G10" s="207">
        <v>5969.1284317</v>
      </c>
      <c r="H10" s="207">
        <v>5190.5463392000001</v>
      </c>
      <c r="I10" s="207">
        <v>5969.1284317</v>
      </c>
      <c r="J10" s="207">
        <v>5709.6012565000001</v>
      </c>
      <c r="K10" s="207">
        <v>5450.0740810999996</v>
      </c>
      <c r="L10" s="207">
        <v>5969.1284317</v>
      </c>
      <c r="M10" s="207">
        <v>5450.0740810999996</v>
      </c>
      <c r="N10" s="207">
        <v>5709.6012565000001</v>
      </c>
      <c r="O10" s="214">
        <f>'[26]Sent Received Labor 2025B'!O10</f>
        <v>67996.160159899999</v>
      </c>
    </row>
    <row r="11" spans="2:15" x14ac:dyDescent="0.3">
      <c r="B11" s="209" t="s">
        <v>424</v>
      </c>
      <c r="C11" s="207">
        <v>1005243.3070930002</v>
      </c>
      <c r="D11" s="207">
        <v>917830.89539379999</v>
      </c>
      <c r="E11" s="207">
        <v>918228.61917660013</v>
      </c>
      <c r="F11" s="207">
        <v>962596.63055729982</v>
      </c>
      <c r="G11" s="207">
        <v>1006092.7379858003</v>
      </c>
      <c r="H11" s="207">
        <v>874658.19893189997</v>
      </c>
      <c r="I11" s="207">
        <v>1006697.3247314002</v>
      </c>
      <c r="J11" s="207">
        <v>962183.61999659997</v>
      </c>
      <c r="K11" s="207">
        <v>918663.30923470005</v>
      </c>
      <c r="L11" s="207">
        <v>1006413.2572100002</v>
      </c>
      <c r="M11" s="207">
        <v>918448.02694970008</v>
      </c>
      <c r="N11" s="207">
        <v>962656.18399169995</v>
      </c>
      <c r="O11" s="214">
        <f>'[26]Sent Received Labor 2025B'!O11</f>
        <v>11459712.111252498</v>
      </c>
    </row>
    <row r="12" spans="2:15" x14ac:dyDescent="0.3">
      <c r="B12" s="209" t="s">
        <v>425</v>
      </c>
      <c r="C12" s="207">
        <v>38457.0179278</v>
      </c>
      <c r="D12" s="207">
        <v>35112.931317000002</v>
      </c>
      <c r="E12" s="207">
        <v>35112.931317000002</v>
      </c>
      <c r="F12" s="207">
        <v>36784.974622399997</v>
      </c>
      <c r="G12" s="207">
        <v>38457.0179278</v>
      </c>
      <c r="H12" s="207">
        <v>33440.884360900003</v>
      </c>
      <c r="I12" s="207">
        <v>38457.0179278</v>
      </c>
      <c r="J12" s="207">
        <v>36784.974622399997</v>
      </c>
      <c r="K12" s="207">
        <v>35112.931317000002</v>
      </c>
      <c r="L12" s="207">
        <v>38457.0179278</v>
      </c>
      <c r="M12" s="207">
        <v>35112.931317000002</v>
      </c>
      <c r="N12" s="207">
        <v>36784.974622399997</v>
      </c>
      <c r="O12" s="214">
        <f>'[26]Sent Received Labor 2025B'!O12</f>
        <v>438075.60520730005</v>
      </c>
    </row>
    <row r="13" spans="2:15" x14ac:dyDescent="0.3">
      <c r="B13" s="209" t="s">
        <v>426</v>
      </c>
      <c r="C13" s="207">
        <v>0</v>
      </c>
      <c r="D13" s="207">
        <v>0</v>
      </c>
      <c r="E13" s="207">
        <v>18182.548637</v>
      </c>
      <c r="F13" s="207">
        <v>0</v>
      </c>
      <c r="G13" s="207">
        <v>0</v>
      </c>
      <c r="H13" s="207">
        <v>17316.711637299999</v>
      </c>
      <c r="I13" s="207">
        <v>0</v>
      </c>
      <c r="J13" s="207">
        <v>0</v>
      </c>
      <c r="K13" s="207">
        <v>18182.548637</v>
      </c>
      <c r="L13" s="207">
        <v>0</v>
      </c>
      <c r="M13" s="207">
        <v>0</v>
      </c>
      <c r="N13" s="207">
        <v>19048.383746300002</v>
      </c>
      <c r="O13" s="214">
        <f>'[26]Sent Received Labor 2025B'!O13</f>
        <v>72730.192657600011</v>
      </c>
    </row>
    <row r="14" spans="2:15" x14ac:dyDescent="0.3">
      <c r="B14" s="209" t="s">
        <v>427</v>
      </c>
      <c r="C14" s="207">
        <v>24226.929783799998</v>
      </c>
      <c r="D14" s="207">
        <v>22120.241437299999</v>
      </c>
      <c r="E14" s="207">
        <v>58490.794021399997</v>
      </c>
      <c r="F14" s="207">
        <v>23173.585610599999</v>
      </c>
      <c r="G14" s="207">
        <v>24226.929783799998</v>
      </c>
      <c r="H14" s="207">
        <v>55705.513771899998</v>
      </c>
      <c r="I14" s="207">
        <v>24226.929783799998</v>
      </c>
      <c r="J14" s="207">
        <v>23173.585610599999</v>
      </c>
      <c r="K14" s="207">
        <v>58490.794021399997</v>
      </c>
      <c r="L14" s="207">
        <v>24226.929783799998</v>
      </c>
      <c r="M14" s="207">
        <v>22120.241437299999</v>
      </c>
      <c r="N14" s="207">
        <v>61276.068189700003</v>
      </c>
      <c r="O14" s="214">
        <f>'[26]Sent Received Labor 2025B'!O14</f>
        <v>421458.54323539999</v>
      </c>
    </row>
    <row r="15" spans="2:15" x14ac:dyDescent="0.3">
      <c r="B15" s="209" t="s">
        <v>428</v>
      </c>
      <c r="C15" s="207">
        <v>6896.5429156999999</v>
      </c>
      <c r="D15" s="207">
        <v>6296.8438733000003</v>
      </c>
      <c r="E15" s="207">
        <v>6296.8438733000003</v>
      </c>
      <c r="F15" s="207">
        <v>6596.6933945999999</v>
      </c>
      <c r="G15" s="207">
        <v>6896.5429157999997</v>
      </c>
      <c r="H15" s="207">
        <v>5996.9936975000001</v>
      </c>
      <c r="I15" s="207">
        <v>6896.5429157999997</v>
      </c>
      <c r="J15" s="207">
        <v>6596.6933945999999</v>
      </c>
      <c r="K15" s="207">
        <v>6296.8438733000003</v>
      </c>
      <c r="L15" s="207">
        <v>6896.5429157999997</v>
      </c>
      <c r="M15" s="207">
        <v>6296.8438733000003</v>
      </c>
      <c r="N15" s="207">
        <v>6596.6933945999999</v>
      </c>
      <c r="O15" s="214">
        <f>'[26]Sent Received Labor 2025B'!O15</f>
        <v>78560.621037600009</v>
      </c>
    </row>
    <row r="16" spans="2:15" x14ac:dyDescent="0.3">
      <c r="B16" s="209" t="s">
        <v>429</v>
      </c>
      <c r="C16" s="207">
        <v>2263.0571963000002</v>
      </c>
      <c r="D16" s="207">
        <v>2066.2697260999998</v>
      </c>
      <c r="E16" s="207">
        <v>2066.2697260999998</v>
      </c>
      <c r="F16" s="207">
        <v>2164.6634611999998</v>
      </c>
      <c r="G16" s="207">
        <v>2263.0571963000002</v>
      </c>
      <c r="H16" s="207">
        <v>1967.8757762</v>
      </c>
      <c r="I16" s="207">
        <v>2263.0571963000002</v>
      </c>
      <c r="J16" s="207">
        <v>2164.6634611999998</v>
      </c>
      <c r="K16" s="207">
        <v>2066.2697260999998</v>
      </c>
      <c r="L16" s="207">
        <v>2263.0571963000002</v>
      </c>
      <c r="M16" s="207">
        <v>2066.2697260999998</v>
      </c>
      <c r="N16" s="207">
        <v>2164.6634611999998</v>
      </c>
      <c r="O16" s="214">
        <f>'[26]Sent Received Labor 2025B'!O16</f>
        <v>25779.173849400002</v>
      </c>
    </row>
    <row r="17" spans="2:15" x14ac:dyDescent="0.3">
      <c r="B17" s="209" t="s">
        <v>430</v>
      </c>
      <c r="C17" s="207">
        <v>726.88318400000003</v>
      </c>
      <c r="D17" s="207">
        <v>663.67598659999999</v>
      </c>
      <c r="E17" s="207">
        <v>663.67598659999999</v>
      </c>
      <c r="F17" s="207">
        <v>695.27958530000001</v>
      </c>
      <c r="G17" s="207">
        <v>726.88318400000003</v>
      </c>
      <c r="H17" s="207">
        <v>632.07231890000003</v>
      </c>
      <c r="I17" s="207">
        <v>726.88318400000003</v>
      </c>
      <c r="J17" s="207">
        <v>695.27958530000001</v>
      </c>
      <c r="K17" s="207">
        <v>663.67598659999999</v>
      </c>
      <c r="L17" s="207">
        <v>726.88318400000003</v>
      </c>
      <c r="M17" s="207">
        <v>663.67598659999999</v>
      </c>
      <c r="N17" s="207">
        <v>695.27958530000001</v>
      </c>
      <c r="O17" s="214">
        <f>'[26]Sent Received Labor 2025B'!O17</f>
        <v>8280.1477572000003</v>
      </c>
    </row>
    <row r="18" spans="2:15" x14ac:dyDescent="0.3">
      <c r="B18" s="209" t="s">
        <v>431</v>
      </c>
      <c r="C18" s="207">
        <v>843.9896</v>
      </c>
      <c r="D18" s="207">
        <v>770.59924179999996</v>
      </c>
      <c r="E18" s="207">
        <v>770.59924179999996</v>
      </c>
      <c r="F18" s="207">
        <v>807.29442089999998</v>
      </c>
      <c r="G18" s="207">
        <v>843.9896</v>
      </c>
      <c r="H18" s="207">
        <v>733.90398259999995</v>
      </c>
      <c r="I18" s="207">
        <v>843.9896</v>
      </c>
      <c r="J18" s="207">
        <v>807.29442089999998</v>
      </c>
      <c r="K18" s="207">
        <v>770.59924179999996</v>
      </c>
      <c r="L18" s="207">
        <v>843.9896</v>
      </c>
      <c r="M18" s="207">
        <v>770.59924179999996</v>
      </c>
      <c r="N18" s="207">
        <v>807.29442089999998</v>
      </c>
      <c r="O18" s="214">
        <f>'[26]Sent Received Labor 2025B'!O18</f>
        <v>9614.142612499998</v>
      </c>
    </row>
    <row r="19" spans="2:15" x14ac:dyDescent="0.3">
      <c r="B19" s="209" t="s">
        <v>432</v>
      </c>
      <c r="C19" s="207">
        <v>594.87876180000001</v>
      </c>
      <c r="D19" s="207">
        <v>543.15020330000004</v>
      </c>
      <c r="E19" s="207">
        <v>543.15020330000004</v>
      </c>
      <c r="F19" s="207">
        <v>569.01448259999995</v>
      </c>
      <c r="G19" s="207">
        <v>594.87876180000001</v>
      </c>
      <c r="H19" s="207">
        <v>517.28586759999996</v>
      </c>
      <c r="I19" s="207">
        <v>594.87876180000001</v>
      </c>
      <c r="J19" s="207">
        <v>569.01448259999995</v>
      </c>
      <c r="K19" s="207">
        <v>543.15020330000004</v>
      </c>
      <c r="L19" s="207">
        <v>594.87876180000001</v>
      </c>
      <c r="M19" s="207">
        <v>543.15020330000004</v>
      </c>
      <c r="N19" s="207">
        <v>569.01448259999995</v>
      </c>
      <c r="O19" s="214">
        <f>'[26]Sent Received Labor 2025B'!O19</f>
        <v>6776.4451757999987</v>
      </c>
    </row>
    <row r="20" spans="2:15" x14ac:dyDescent="0.3">
      <c r="B20" s="209" t="s">
        <v>433</v>
      </c>
      <c r="C20" s="207">
        <v>3749.7371063000001</v>
      </c>
      <c r="D20" s="207">
        <v>3423.6731958</v>
      </c>
      <c r="E20" s="207">
        <v>3423.6731958</v>
      </c>
      <c r="F20" s="207">
        <v>3586.7051510000001</v>
      </c>
      <c r="G20" s="207">
        <v>3749.7371063000001</v>
      </c>
      <c r="H20" s="207">
        <v>3260.6408845999999</v>
      </c>
      <c r="I20" s="207">
        <v>3749.7371063000001</v>
      </c>
      <c r="J20" s="207">
        <v>3586.7051510000001</v>
      </c>
      <c r="K20" s="207">
        <v>3423.6731958</v>
      </c>
      <c r="L20" s="207">
        <v>3749.7371063000001</v>
      </c>
      <c r="M20" s="207">
        <v>3423.6731958</v>
      </c>
      <c r="N20" s="207">
        <v>3586.7051510000001</v>
      </c>
      <c r="O20" s="214">
        <f>'[26]Sent Received Labor 2025B'!O20</f>
        <v>42714.397546000007</v>
      </c>
    </row>
    <row r="21" spans="2:15" x14ac:dyDescent="0.3">
      <c r="B21" s="209" t="s">
        <v>434</v>
      </c>
      <c r="C21" s="207">
        <v>19410.225821600001</v>
      </c>
      <c r="D21" s="207">
        <v>17722.381059399999</v>
      </c>
      <c r="E21" s="207">
        <v>17722.381059399999</v>
      </c>
      <c r="F21" s="207">
        <v>18566.3034405</v>
      </c>
      <c r="G21" s="207">
        <v>19410.225821600001</v>
      </c>
      <c r="H21" s="207">
        <v>16878.456835699999</v>
      </c>
      <c r="I21" s="207">
        <v>19410.225821600001</v>
      </c>
      <c r="J21" s="207">
        <v>18566.3034405</v>
      </c>
      <c r="K21" s="207">
        <v>17722.381059399999</v>
      </c>
      <c r="L21" s="207">
        <v>19410.225821600001</v>
      </c>
      <c r="M21" s="207">
        <v>17722.381059399999</v>
      </c>
      <c r="N21" s="207">
        <v>18566.3034405</v>
      </c>
      <c r="O21" s="214">
        <f>'[26]Sent Received Labor 2025B'!O21</f>
        <v>221107.7946812</v>
      </c>
    </row>
    <row r="22" spans="2:15" x14ac:dyDescent="0.3">
      <c r="B22" s="209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6"/>
    </row>
    <row r="23" spans="2:15" x14ac:dyDescent="0.3">
      <c r="B23" s="205" t="s">
        <v>435</v>
      </c>
      <c r="C23" s="204">
        <f t="shared" ref="C23:N23" si="0">SUM(C7:C22)</f>
        <v>1108381.6978220001</v>
      </c>
      <c r="D23" s="204">
        <f t="shared" si="0"/>
        <v>1012000.7355155002</v>
      </c>
      <c r="E23" s="204">
        <f t="shared" si="0"/>
        <v>1066951.5605194003</v>
      </c>
      <c r="F23" s="204">
        <f t="shared" si="0"/>
        <v>1061250.7459828998</v>
      </c>
      <c r="G23" s="204">
        <f t="shared" si="0"/>
        <v>1109231.1287149</v>
      </c>
      <c r="H23" s="204">
        <f t="shared" si="0"/>
        <v>1016299.0844042999</v>
      </c>
      <c r="I23" s="204">
        <f t="shared" si="0"/>
        <v>1109835.7154605</v>
      </c>
      <c r="J23" s="204">
        <f t="shared" si="0"/>
        <v>1060837.7354221998</v>
      </c>
      <c r="K23" s="204">
        <f t="shared" si="0"/>
        <v>1067386.2505775001</v>
      </c>
      <c r="L23" s="204">
        <f t="shared" si="0"/>
        <v>1109551.6479390999</v>
      </c>
      <c r="M23" s="204">
        <f t="shared" si="0"/>
        <v>1012617.8670714002</v>
      </c>
      <c r="N23" s="204">
        <f t="shared" si="0"/>
        <v>1118461.1657427</v>
      </c>
      <c r="O23" s="224">
        <f>SUM(O7:O21)</f>
        <v>13347714.708842201</v>
      </c>
    </row>
    <row r="24" spans="2:15" x14ac:dyDescent="0.3">
      <c r="B24" s="208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6"/>
    </row>
    <row r="25" spans="2:15" x14ac:dyDescent="0.3">
      <c r="B25" s="208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6"/>
    </row>
    <row r="26" spans="2:15" x14ac:dyDescent="0.3">
      <c r="B26" s="209" t="s">
        <v>424</v>
      </c>
      <c r="C26" s="207">
        <v>155600.029415</v>
      </c>
      <c r="D26" s="207">
        <v>142052.46302499998</v>
      </c>
      <c r="E26" s="207">
        <v>142763.75586769998</v>
      </c>
      <c r="F26" s="207">
        <v>148613.42880189998</v>
      </c>
      <c r="G26" s="207">
        <v>158255.23291630001</v>
      </c>
      <c r="H26" s="207">
        <v>138320.74229420003</v>
      </c>
      <c r="I26" s="207">
        <v>157971.9455343</v>
      </c>
      <c r="J26" s="207">
        <v>151813.65312520001</v>
      </c>
      <c r="K26" s="207">
        <v>144654.58603780001</v>
      </c>
      <c r="L26" s="207">
        <v>158184.41107080001</v>
      </c>
      <c r="M26" s="207">
        <v>144913.23798050001</v>
      </c>
      <c r="N26" s="207">
        <v>151305.58752930001</v>
      </c>
      <c r="O26" s="214">
        <f>SUM(C26:N26)</f>
        <v>1794449.073598</v>
      </c>
    </row>
    <row r="27" spans="2:15" x14ac:dyDescent="0.3">
      <c r="B27" s="208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</row>
    <row r="28" spans="2:15" x14ac:dyDescent="0.3">
      <c r="B28" s="205" t="s">
        <v>436</v>
      </c>
      <c r="C28" s="204">
        <f t="shared" ref="C28:N28" si="1">C26</f>
        <v>155600.029415</v>
      </c>
      <c r="D28" s="204">
        <f t="shared" si="1"/>
        <v>142052.46302499998</v>
      </c>
      <c r="E28" s="204">
        <f t="shared" si="1"/>
        <v>142763.75586769998</v>
      </c>
      <c r="F28" s="204">
        <f t="shared" si="1"/>
        <v>148613.42880189998</v>
      </c>
      <c r="G28" s="204">
        <f t="shared" si="1"/>
        <v>158255.23291630001</v>
      </c>
      <c r="H28" s="204">
        <f t="shared" si="1"/>
        <v>138320.74229420003</v>
      </c>
      <c r="I28" s="204">
        <f t="shared" si="1"/>
        <v>157971.9455343</v>
      </c>
      <c r="J28" s="204">
        <f t="shared" si="1"/>
        <v>151813.65312520001</v>
      </c>
      <c r="K28" s="204">
        <f t="shared" si="1"/>
        <v>144654.58603780001</v>
      </c>
      <c r="L28" s="204">
        <f t="shared" si="1"/>
        <v>158184.41107080001</v>
      </c>
      <c r="M28" s="204">
        <f t="shared" si="1"/>
        <v>144913.23798050001</v>
      </c>
      <c r="N28" s="204">
        <f t="shared" si="1"/>
        <v>151305.58752930001</v>
      </c>
      <c r="O28" s="195">
        <f>SUM(C28:N28)</f>
        <v>1794449.073598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838EC-7406-43B0-BBF0-FC92B9669F2A}">
  <dimension ref="A2:B57"/>
  <sheetViews>
    <sheetView zoomScale="94" workbookViewId="0">
      <selection activeCell="A40" sqref="A40:XFD40"/>
    </sheetView>
  </sheetViews>
  <sheetFormatPr defaultRowHeight="14.4" x14ac:dyDescent="0.3"/>
  <cols>
    <col min="2" max="2" width="10.5546875" customWidth="1"/>
  </cols>
  <sheetData>
    <row r="2" spans="1:2" x14ac:dyDescent="0.3">
      <c r="A2" s="215" t="s">
        <v>437</v>
      </c>
      <c r="B2" s="215"/>
    </row>
    <row r="20" spans="1:2" x14ac:dyDescent="0.3">
      <c r="A20" s="215" t="s">
        <v>438</v>
      </c>
      <c r="B20" s="215"/>
    </row>
    <row r="38" spans="1:1" x14ac:dyDescent="0.3">
      <c r="A38" s="215" t="s">
        <v>439</v>
      </c>
    </row>
    <row r="57" spans="1:1" x14ac:dyDescent="0.3">
      <c r="A57" s="215" t="s">
        <v>440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215E89-BFDB-4CE0-BC6F-3C89F88DCE88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2.xml><?xml version="1.0" encoding="utf-8"?>
<ds:datastoreItem xmlns:ds="http://schemas.openxmlformats.org/officeDocument/2006/customXml" ds:itemID="{845B9D68-C522-47FE-A72C-2284EABCFB15}"/>
</file>

<file path=customXml/itemProps3.xml><?xml version="1.0" encoding="utf-8"?>
<ds:datastoreItem xmlns:ds="http://schemas.openxmlformats.org/officeDocument/2006/customXml" ds:itemID="{3996BC8A-8442-4356-AF8A-BF351E78BF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C-30 2023 Final</vt:lpstr>
      <vt:lpstr>C-30 2023 Draft</vt:lpstr>
      <vt:lpstr>TEC SS Allocable 2025B</vt:lpstr>
      <vt:lpstr>Usage Fees 2025B</vt:lpstr>
      <vt:lpstr>Rent and Lease 2025B</vt:lpstr>
      <vt:lpstr>Recieved Allocations 2025B</vt:lpstr>
      <vt:lpstr>Sent Received Labor 2025B</vt:lpstr>
      <vt:lpstr>Gas Sales-Purchases- AMA</vt:lpstr>
      <vt:lpstr>'C-30 2023 Draft'!Print_Area</vt:lpstr>
      <vt:lpstr>'C-30 2023 Final'!Print_Area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Faria, Tiffany M.</dc:creator>
  <cp:keywords/>
  <dc:description/>
  <cp:lastModifiedBy>Otero, Onixa</cp:lastModifiedBy>
  <cp:revision/>
  <dcterms:created xsi:type="dcterms:W3CDTF">2023-12-04T16:40:48Z</dcterms:created>
  <dcterms:modified xsi:type="dcterms:W3CDTF">2024-04-08T22:58:36Z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2023-12-04T21:15:58Z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308f8037-162c-4f00-a704-f57a476fbd74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768700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