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ustomProperty10.bin" ContentType="application/vnd.openxmlformats-officedocument.spreadsheetml.customProperty"/>
  <Override PartName="/xl/drawings/drawing1.xml" ContentType="application/vnd.openxmlformats-officedocument.drawing+xml"/>
  <Override PartName="/xl/customProperty11.bin" ContentType="application/vnd.openxmlformats-officedocument.spreadsheetml.customProperty"/>
  <Override PartName="/xl/customProperty12.bin" ContentType="application/vnd.openxmlformats-officedocument.spreadsheetml.customProperty"/>
  <Override PartName="/xl/comments1.xml" ContentType="application/vnd.openxmlformats-officedocument.spreadsheetml.comments+xml"/>
  <Override PartName="/xl/customProperty13.bin" ContentType="application/vnd.openxmlformats-officedocument.spreadsheetml.customProperty"/>
  <Override PartName="/xl/customProperty14.bin" ContentType="application/vnd.openxmlformats-officedocument.spreadsheetml.customProperty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aaoxo\Desktop\Rate Case &amp; MFR\POD\C\"/>
    </mc:Choice>
  </mc:AlternateContent>
  <xr:revisionPtr revIDLastSave="0" documentId="8_{E4F4DB7D-ADC4-487F-8C1C-00D51F03EFAA}" xr6:coauthVersionLast="47" xr6:coauthVersionMax="47" xr10:uidLastSave="{00000000-0000-0000-0000-000000000000}"/>
  <bookViews>
    <workbookView xWindow="-108" yWindow="-108" windowWidth="23256" windowHeight="12576" tabRatio="668" xr2:uid="{00000000-000D-0000-FFFF-FFFF00000000}"/>
  </bookViews>
  <sheets>
    <sheet name="C-34" sheetId="156" r:id="rId1"/>
    <sheet name="Sources" sheetId="159" r:id="rId2"/>
    <sheet name="Peak Load" sheetId="163" r:id="rId3"/>
    <sheet name="Sales_Customers" sheetId="165" r:id="rId4"/>
    <sheet name="Info_GeneratingCapacity" sheetId="158" r:id="rId5"/>
    <sheet name="ServiceAreaPop" sheetId="161" r:id="rId6"/>
    <sheet name="Info_T&amp;DMiles" sheetId="157" r:id="rId7"/>
  </sheets>
  <externalReferences>
    <externalReference r:id="rId8"/>
  </externalReferences>
  <definedNames>
    <definedName name="a">[1]Sheet1!$B$10</definedName>
    <definedName name="BalDatData">#REF!</definedName>
    <definedName name="BegMonth">#REF!</definedName>
    <definedName name="DocketNum">#REF!</definedName>
    <definedName name="HistYear">#REF!</definedName>
    <definedName name="PLine1">#REF!</definedName>
    <definedName name="PLine2">#REF!</definedName>
    <definedName name="PLine3">#REF!</definedName>
    <definedName name="PLine4">#REF!</definedName>
    <definedName name="_xlnm.Print_Area" localSheetId="0">'C-34'!$A$1:$S$51</definedName>
    <definedName name="PriorYear">#REF!</definedName>
    <definedName name="TestYear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7" i="156" l="1"/>
  <c r="N31" i="156"/>
  <c r="L31" i="156"/>
  <c r="J31" i="156"/>
  <c r="H31" i="156"/>
  <c r="N29" i="156"/>
  <c r="L29" i="156"/>
  <c r="J29" i="156"/>
  <c r="H29" i="156"/>
  <c r="N27" i="156"/>
  <c r="L27" i="156"/>
  <c r="J27" i="156"/>
  <c r="H27" i="156"/>
  <c r="N18" i="161" l="1"/>
  <c r="P31" i="156" l="1"/>
  <c r="P29" i="156"/>
  <c r="O18" i="161"/>
  <c r="P18" i="161"/>
  <c r="Q18" i="161"/>
  <c r="N43" i="161"/>
  <c r="A51" i="161"/>
  <c r="B51" i="161"/>
  <c r="C43" i="161"/>
  <c r="D43" i="161"/>
  <c r="E43" i="161"/>
  <c r="F31" i="161"/>
  <c r="F18" i="161"/>
  <c r="I18" i="161" s="1"/>
  <c r="R15" i="156"/>
  <c r="N21" i="156"/>
  <c r="L21" i="156"/>
  <c r="J21" i="156"/>
  <c r="H21" i="156"/>
  <c r="N17" i="156"/>
  <c r="L17" i="156"/>
  <c r="J17" i="156"/>
  <c r="N42" i="161"/>
  <c r="N41" i="161"/>
  <c r="N40" i="161"/>
  <c r="N39" i="161"/>
  <c r="N38" i="161"/>
  <c r="N37" i="161"/>
  <c r="R35" i="161"/>
  <c r="Q35" i="161"/>
  <c r="P35" i="161"/>
  <c r="O35" i="161"/>
  <c r="N35" i="161"/>
  <c r="L35" i="161"/>
  <c r="K35" i="161"/>
  <c r="J35" i="161"/>
  <c r="I35" i="161"/>
  <c r="H35" i="161"/>
  <c r="Q17" i="161"/>
  <c r="P17" i="161"/>
  <c r="O17" i="161"/>
  <c r="N17" i="161"/>
  <c r="Q16" i="161"/>
  <c r="P16" i="161"/>
  <c r="O16" i="161"/>
  <c r="N16" i="161"/>
  <c r="Q15" i="161"/>
  <c r="P15" i="161"/>
  <c r="O15" i="161"/>
  <c r="N15" i="161"/>
  <c r="Q14" i="161"/>
  <c r="P14" i="161"/>
  <c r="O14" i="161"/>
  <c r="N14" i="161"/>
  <c r="Q13" i="161"/>
  <c r="P13" i="161"/>
  <c r="O13" i="161"/>
  <c r="N13" i="161"/>
  <c r="Q12" i="161"/>
  <c r="P12" i="161"/>
  <c r="O12" i="161"/>
  <c r="N12" i="161"/>
  <c r="R10" i="161"/>
  <c r="Q10" i="161"/>
  <c r="P10" i="161"/>
  <c r="O10" i="161"/>
  <c r="N10" i="161"/>
  <c r="L10" i="161"/>
  <c r="K10" i="161"/>
  <c r="J10" i="161"/>
  <c r="I10" i="161"/>
  <c r="H10" i="161"/>
  <c r="E39" i="161"/>
  <c r="A49" i="161"/>
  <c r="B49" i="161"/>
  <c r="A50" i="161"/>
  <c r="B50" i="161"/>
  <c r="F43" i="161" l="1"/>
  <c r="P27" i="156" s="1"/>
  <c r="L18" i="161"/>
  <c r="K18" i="161"/>
  <c r="H18" i="161"/>
  <c r="J18" i="161"/>
  <c r="F24" i="161"/>
  <c r="F25" i="161"/>
  <c r="F26" i="161"/>
  <c r="F27" i="161"/>
  <c r="F28" i="161"/>
  <c r="F30" i="161"/>
  <c r="F29" i="161"/>
  <c r="C41" i="161"/>
  <c r="D41" i="161"/>
  <c r="E41" i="161"/>
  <c r="C42" i="161"/>
  <c r="C51" i="161" s="1"/>
  <c r="D42" i="161"/>
  <c r="D51" i="161" s="1"/>
  <c r="E42" i="161"/>
  <c r="E51" i="161" s="1"/>
  <c r="F17" i="161"/>
  <c r="R18" i="161" s="1"/>
  <c r="H43" i="161" l="1"/>
  <c r="J43" i="161"/>
  <c r="L43" i="161"/>
  <c r="I43" i="161"/>
  <c r="K43" i="161"/>
  <c r="P43" i="161"/>
  <c r="Q43" i="161"/>
  <c r="O43" i="161"/>
  <c r="H17" i="161"/>
  <c r="J17" i="161"/>
  <c r="L17" i="161"/>
  <c r="K17" i="161"/>
  <c r="I17" i="161"/>
  <c r="Q42" i="161"/>
  <c r="E50" i="161"/>
  <c r="P42" i="161"/>
  <c r="D50" i="161"/>
  <c r="C50" i="161"/>
  <c r="O42" i="161"/>
  <c r="F42" i="161"/>
  <c r="F41" i="161"/>
  <c r="K41" i="161" s="1"/>
  <c r="F16" i="161"/>
  <c r="I41" i="161" l="1"/>
  <c r="R43" i="161"/>
  <c r="F51" i="161"/>
  <c r="K42" i="161"/>
  <c r="I42" i="161"/>
  <c r="J41" i="161"/>
  <c r="J42" i="161"/>
  <c r="K16" i="161"/>
  <c r="H16" i="161"/>
  <c r="L16" i="161"/>
  <c r="J16" i="161"/>
  <c r="I16" i="161"/>
  <c r="R17" i="161"/>
  <c r="L41" i="161"/>
  <c r="H41" i="161"/>
  <c r="R42" i="161"/>
  <c r="L42" i="161"/>
  <c r="H42" i="161"/>
  <c r="F50" i="161"/>
  <c r="F11" i="161"/>
  <c r="F12" i="161"/>
  <c r="C36" i="161"/>
  <c r="D36" i="161"/>
  <c r="E36" i="161"/>
  <c r="C37" i="161"/>
  <c r="D37" i="161"/>
  <c r="E37" i="161"/>
  <c r="A45" i="161"/>
  <c r="E45" i="161" l="1"/>
  <c r="Q37" i="161"/>
  <c r="O37" i="161"/>
  <c r="D45" i="161"/>
  <c r="P37" i="161"/>
  <c r="K12" i="161"/>
  <c r="I12" i="161"/>
  <c r="L12" i="161"/>
  <c r="H12" i="161"/>
  <c r="J12" i="161"/>
  <c r="R12" i="161"/>
  <c r="K11" i="161"/>
  <c r="J11" i="161"/>
  <c r="I11" i="161"/>
  <c r="H11" i="161"/>
  <c r="L11" i="161"/>
  <c r="C45" i="161"/>
  <c r="F37" i="161"/>
  <c r="K37" i="161" s="1"/>
  <c r="F36" i="161"/>
  <c r="I36" i="161" s="1"/>
  <c r="B45" i="161"/>
  <c r="P21" i="156"/>
  <c r="K36" i="161" l="1"/>
  <c r="J36" i="161"/>
  <c r="J37" i="161"/>
  <c r="L37" i="161"/>
  <c r="R37" i="161"/>
  <c r="H37" i="161"/>
  <c r="I37" i="161"/>
  <c r="H36" i="161"/>
  <c r="L36" i="161"/>
  <c r="F45" i="161"/>
  <c r="F13" i="161"/>
  <c r="F14" i="161"/>
  <c r="F15" i="161"/>
  <c r="C38" i="161"/>
  <c r="D38" i="161"/>
  <c r="E38" i="161"/>
  <c r="C39" i="161"/>
  <c r="D39" i="161"/>
  <c r="C40" i="161"/>
  <c r="D40" i="161"/>
  <c r="E40" i="161"/>
  <c r="A46" i="161"/>
  <c r="A47" i="161"/>
  <c r="A48" i="161"/>
  <c r="P38" i="161" l="1"/>
  <c r="H15" i="161"/>
  <c r="I15" i="161"/>
  <c r="K15" i="161"/>
  <c r="J15" i="161"/>
  <c r="R15" i="161"/>
  <c r="L15" i="161"/>
  <c r="R16" i="161"/>
  <c r="P39" i="161"/>
  <c r="O39" i="161"/>
  <c r="E46" i="161"/>
  <c r="Q38" i="161"/>
  <c r="Q39" i="161"/>
  <c r="O38" i="161"/>
  <c r="Q40" i="161"/>
  <c r="Q41" i="161"/>
  <c r="E49" i="161"/>
  <c r="P40" i="161"/>
  <c r="P41" i="161"/>
  <c r="D49" i="161"/>
  <c r="J14" i="161"/>
  <c r="R14" i="161"/>
  <c r="I14" i="161"/>
  <c r="H14" i="161"/>
  <c r="K14" i="161"/>
  <c r="L14" i="161"/>
  <c r="O40" i="161"/>
  <c r="C49" i="161"/>
  <c r="O41" i="161"/>
  <c r="L13" i="161"/>
  <c r="K13" i="161"/>
  <c r="I13" i="161"/>
  <c r="J13" i="161"/>
  <c r="R13" i="161"/>
  <c r="H13" i="161"/>
  <c r="B47" i="161"/>
  <c r="F40" i="161"/>
  <c r="B48" i="161"/>
  <c r="C47" i="161"/>
  <c r="B46" i="161"/>
  <c r="E47" i="161"/>
  <c r="D47" i="161"/>
  <c r="D46" i="161"/>
  <c r="D48" i="161"/>
  <c r="C48" i="161"/>
  <c r="F38" i="161"/>
  <c r="F39" i="161"/>
  <c r="J39" i="161" s="1"/>
  <c r="C46" i="161"/>
  <c r="E48" i="161"/>
  <c r="I39" i="161" l="1"/>
  <c r="H40" i="161"/>
  <c r="L40" i="161"/>
  <c r="R40" i="161"/>
  <c r="R41" i="161"/>
  <c r="F49" i="161"/>
  <c r="I40" i="161"/>
  <c r="K40" i="161"/>
  <c r="R38" i="161"/>
  <c r="L38" i="161"/>
  <c r="H38" i="161"/>
  <c r="J40" i="161"/>
  <c r="I38" i="161"/>
  <c r="F48" i="161"/>
  <c r="H39" i="161"/>
  <c r="R39" i="161"/>
  <c r="L39" i="161"/>
  <c r="K39" i="161"/>
  <c r="K38" i="161"/>
  <c r="J38" i="161"/>
  <c r="F46" i="161"/>
  <c r="F47" i="161"/>
  <c r="S1" i="156"/>
  <c r="R29" i="156"/>
  <c r="R27" i="156"/>
  <c r="R31" i="156" l="1"/>
  <c r="R25" i="156"/>
  <c r="P17" i="156"/>
  <c r="R23" i="156"/>
  <c r="R21" i="156" l="1"/>
  <c r="R17" i="15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Hallman, Stacy B.</author>
  </authors>
  <commentList>
    <comment ref="A23" authorId="0" shapeId="0" xr:uid="{D542043D-26C0-4C35-BE41-2388241F30F3}">
      <text>
        <r>
          <rPr>
            <b/>
            <sz val="9"/>
            <color indexed="81"/>
            <rFont val="Tahoma"/>
            <family val="2"/>
          </rPr>
          <t>Hallman, Stacy B.:</t>
        </r>
        <r>
          <rPr>
            <sz val="9"/>
            <color indexed="81"/>
            <rFont val="Tahoma"/>
            <family val="2"/>
          </rPr>
          <t xml:space="preserve">
UF's BEBR, Households_2020.pdf report Persons per Household for Hillsborough, Pasco, Pinellas and Polk.</t>
        </r>
      </text>
    </comment>
    <comment ref="B35" authorId="0" shapeId="0" xr:uid="{4D9A36BA-0AB0-47E2-B99A-A86BEB5B9859}">
      <text>
        <r>
          <rPr>
            <b/>
            <sz val="9"/>
            <color indexed="81"/>
            <rFont val="Tahoma"/>
            <family val="2"/>
          </rPr>
          <t>Hallman, Stacy B.:</t>
        </r>
        <r>
          <rPr>
            <sz val="9"/>
            <color indexed="81"/>
            <rFont val="Tahoma"/>
            <family val="2"/>
          </rPr>
          <t xml:space="preserve">
Use BEBR HC population as we have it and serve the entire county. </t>
        </r>
      </text>
    </comment>
    <comment ref="C35" authorId="0" shapeId="0" xr:uid="{E6B1D270-08DC-4E91-BF75-A99A5101D9F1}">
      <text>
        <r>
          <rPr>
            <b/>
            <sz val="9"/>
            <color indexed="81"/>
            <rFont val="Tahoma"/>
            <family val="2"/>
          </rPr>
          <t>Hallman, Stacy B.:</t>
        </r>
        <r>
          <rPr>
            <sz val="9"/>
            <color indexed="81"/>
            <rFont val="Tahoma"/>
            <family val="2"/>
          </rPr>
          <t xml:space="preserve">
For Pasco, Pinellas and Polk, use persons per HH based on the % served in those counties from BL19 and/or December year-end Customer Reports</t>
        </r>
      </text>
    </comment>
    <comment ref="F35" authorId="0" shapeId="0" xr:uid="{F36324FC-E7FB-4E33-BBC6-0E0071968418}">
      <text>
        <r>
          <rPr>
            <b/>
            <sz val="9"/>
            <color indexed="81"/>
            <rFont val="Tahoma"/>
            <family val="2"/>
          </rPr>
          <t>Hallman, Stacy B.:</t>
        </r>
        <r>
          <rPr>
            <sz val="9"/>
            <color indexed="81"/>
            <rFont val="Tahoma"/>
            <family val="2"/>
          </rPr>
          <t xml:space="preserve">
MFR C34_Statistical Info
Service Area Population, annual averages</t>
        </r>
      </text>
    </comment>
  </commentList>
</comments>
</file>

<file path=xl/sharedStrings.xml><?xml version="1.0" encoding="utf-8"?>
<sst xmlns="http://schemas.openxmlformats.org/spreadsheetml/2006/main" count="215" uniqueCount="117">
  <si>
    <t>SCHEDULE C-34</t>
  </si>
  <si>
    <t>STATISTICAL INFORMATION</t>
  </si>
  <si>
    <t>FLORIDA PUBLIC SERVICE COMMISSION</t>
  </si>
  <si>
    <t xml:space="preserve">                  EXPLANATION:</t>
  </si>
  <si>
    <t>Provide the following statistical data for the company, by calendar year for the most recent 5 historical years.</t>
  </si>
  <si>
    <t xml:space="preserve">       Type of data shown:</t>
  </si>
  <si>
    <t>Projected Test Year Ended 12/31/2025</t>
  </si>
  <si>
    <t>COMPANY: TAMPA ELECTRIC COMPANY</t>
  </si>
  <si>
    <t>Projected Prior Year Ended 12/31/2024</t>
  </si>
  <si>
    <t>XX</t>
  </si>
  <si>
    <t>Historical Prior Year Ended 12/31/2023</t>
  </si>
  <si>
    <t>(1)</t>
  </si>
  <si>
    <t>(2)</t>
  </si>
  <si>
    <t>(3)</t>
  </si>
  <si>
    <t>(4)</t>
  </si>
  <si>
    <t>(5)</t>
  </si>
  <si>
    <t>(6)</t>
  </si>
  <si>
    <t>(7)</t>
  </si>
  <si>
    <t>Line</t>
  </si>
  <si>
    <t>Average Annual</t>
  </si>
  <si>
    <t>No.</t>
  </si>
  <si>
    <t>2019</t>
  </si>
  <si>
    <t>2020</t>
  </si>
  <si>
    <t>Growth Rate</t>
  </si>
  <si>
    <t>THE LEVEL AND ANNUAL GROWTH RATES FOR:</t>
  </si>
  <si>
    <t>Peak Load MW</t>
  </si>
  <si>
    <t>Peak Load Per Customer (KW)</t>
  </si>
  <si>
    <t>Energy Sales (MWH)</t>
  </si>
  <si>
    <t>Energy Sales Per Customer</t>
  </si>
  <si>
    <t>Number of Customers (Average)</t>
  </si>
  <si>
    <t>Installed Generating Capacity (MW)</t>
  </si>
  <si>
    <t>Population of Service Area</t>
  </si>
  <si>
    <t>End of Year Miles of Distribution Lines</t>
  </si>
  <si>
    <t>End of Year Miles of Jurisdictional Transmission Lines</t>
  </si>
  <si>
    <t>Supporting Schedules:</t>
  </si>
  <si>
    <t>Recap Schedules:</t>
  </si>
  <si>
    <t>Line Item:</t>
  </si>
  <si>
    <t>Instructions for MFR C-34:</t>
  </si>
  <si>
    <t>…………………………………………………&gt;</t>
  </si>
  <si>
    <t>Source: Peak report prepared by Load Rsch. &amp; Fcstg.</t>
  </si>
  <si>
    <t>Formula:  Line(4) / Line(12) x 1000</t>
  </si>
  <si>
    <t>Source: Variance_23.xlsx "Total" tab</t>
  </si>
  <si>
    <t>Energy Sales Per Customer (KWH)</t>
  </si>
  <si>
    <t>Formula:  Line(8) / Line(12) x 1000</t>
  </si>
  <si>
    <t>Source:  Variance_23.xlsx "Total" tab</t>
  </si>
  <si>
    <t>Source: TYSP, Schedule 1, Winter Net Capability; Julie Chilson, Resource Planning</t>
  </si>
  <si>
    <t>See file H:\FORECASTING\Metrix</t>
  </si>
  <si>
    <t>Begin with December Customer Report for each year, contains customer counts within our service area by county</t>
  </si>
  <si>
    <t>Use Moody's Analytic's "Persons Per Household" for Hillsborough County, multiply it times customer counts to get estimated population by county for our Service Area</t>
  </si>
  <si>
    <t>Source: Mark Peer, GIS &amp; mapping</t>
  </si>
  <si>
    <t>Load Research &amp; Forecasting's Regulatory Reporting SharePoint Site:</t>
  </si>
  <si>
    <t>Tampa Electric Retail Peak Demand Reports</t>
  </si>
  <si>
    <t>See Annual Retail Peaks</t>
  </si>
  <si>
    <t>TOTAL SALES (MWH)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</si>
  <si>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</si>
  <si>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</si>
  <si>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</si>
  <si>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</si>
  <si>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</si>
  <si>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</si>
  <si>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</si>
  <si>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</si>
  <si>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</si>
  <si>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</si>
  <si>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</si>
  <si>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</si>
  <si>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JAN-DEC</t>
  </si>
  <si>
    <t>2023F</t>
  </si>
  <si>
    <t>Annual Incremental Level Change, Month-Over-Month</t>
  </si>
  <si>
    <t>22 vs 23F</t>
  </si>
  <si>
    <t>23F vs 23A</t>
  </si>
  <si>
    <t>Annual Incremental % Change, Month-Over-Month</t>
  </si>
  <si>
    <t>TOTAL AVERAGE USE PER CUSTOMER (KWH)</t>
  </si>
  <si>
    <t>TOTAL CUSTOMERS</t>
  </si>
  <si>
    <t>TOTAL BASE REVENUES [$]</t>
  </si>
  <si>
    <r>
      <t xml:space="preserve">To update, refer to TYSP's and/or email resource planning and ask them for the </t>
    </r>
    <r>
      <rPr>
        <b/>
        <sz val="10"/>
        <rFont val="Arial"/>
        <family val="2"/>
      </rPr>
      <t>Installed Winter Generating Capacity [aka Net Capability] from Schedule 1 of TYSP.</t>
    </r>
  </si>
  <si>
    <t>2/6/2024 Received Draft of Schedule 1 from Malcolm Ware, RP, using Winter Net Capability in MW</t>
  </si>
  <si>
    <t>Notice BB3 has been removed due to retirement, four (4) new solar sites have been added and BPS1 AGP enhancement has been incorporated.</t>
  </si>
  <si>
    <t>Need to provide Service Area Population for MFR C34…</t>
  </si>
  <si>
    <t xml:space="preserve">We have HC population from BEBR and need to add portions of Pasco, Pinellas, and Polk. </t>
  </si>
  <si>
    <t>Use Customer Report by County for our Service Area and multiply customers by the Persons per Household by county using BEBR's estimates</t>
  </si>
  <si>
    <t>Annual Average Population Estimates</t>
  </si>
  <si>
    <t>H:\FORECASTING\2023\Customer by County Report\2023 reports for BEBR\[December 2023 Customer Report.xlsm]Customer Report</t>
  </si>
  <si>
    <t>Year-End December Values</t>
  </si>
  <si>
    <r>
      <t xml:space="preserve">Residential Customers </t>
    </r>
    <r>
      <rPr>
        <b/>
        <sz val="8"/>
        <rFont val="Arial"/>
        <family val="2"/>
      </rPr>
      <t>[Source: Customer Report, ties to BL019 &amp; revenue recap data]</t>
    </r>
  </si>
  <si>
    <t>TEC's Service Area</t>
  </si>
  <si>
    <t>Hillsborough</t>
  </si>
  <si>
    <t>Pasco</t>
  </si>
  <si>
    <t>Pinellas</t>
  </si>
  <si>
    <t>Polk</t>
  </si>
  <si>
    <t>Grand Total</t>
  </si>
  <si>
    <t>H:/FORECASTING/MetrixND_2024Fcst/Forcst24/Population/BEBR/households_2022.pdf</t>
  </si>
  <si>
    <t>UF's BEBR [Bureau of Economic &amp; Business Research]</t>
  </si>
  <si>
    <t>Persons Per HH</t>
  </si>
  <si>
    <t>Average</t>
  </si>
  <si>
    <t>H:\FORECASTING\MetrixND_2024Fcst\Forcst24\Population\Population_2024Fcst_Plus 0.2%.xlsx</t>
  </si>
  <si>
    <t>Population Estimates</t>
  </si>
  <si>
    <t>2/7/2024 Mark Peer provided 2023 data. Refer to email [snip on right].</t>
  </si>
  <si>
    <t>06/30/23 Update provided to Stacy Hallman by Mark Peer, Supervisor GIS and Mapping</t>
  </si>
  <si>
    <t>linked in C-34 tab</t>
  </si>
  <si>
    <t>Distribution Conductor</t>
  </si>
  <si>
    <t xml:space="preserve">Per Regan H. </t>
  </si>
  <si>
    <t>ASSET</t>
  </si>
  <si>
    <t>Use Circuit Miles</t>
  </si>
  <si>
    <t>Circuit Miles (2)</t>
  </si>
  <si>
    <t>Wire Miles (4)</t>
  </si>
  <si>
    <t>(2)      Circuit Miles represents the total mileage of a circuit, regardless of whether or not it shares any poles or trench space with another circuit, and regardless of how many phases and wires there are.</t>
  </si>
  <si>
    <t xml:space="preserve">(4)      Wire miles represents the total mileage of all the conductor wires, counting each phase, plus the neutral for overhead lines.  One Circuit Mile of three-phase overhead equates to 4 Wire Miles.  One Circuit Mile of three-phase underground equates to 3 Wire Miles. </t>
  </si>
  <si>
    <t>Transmission Conductor</t>
  </si>
  <si>
    <t>Circuit Miles(1)(4)</t>
  </si>
  <si>
    <t>Wire Miles(3)</t>
  </si>
  <si>
    <t>(1)         Circuit Miles represents the total mileage of a circuit, regardless of whether or not it shares any poles or trench space with another circuit, and regardless of how many phases and wires there are.</t>
  </si>
  <si>
    <t>(3)    Wire miles represents the total mileage of all the conductor wires, counting each phase, plus the static for overhead lines.  One Circuit Mile of three-phase overhead typically equates to 4 Wire Miles.  One Circuit Mile of three-phase underground equates to 3 Wire Miles. However, the total shown in the table above is only an approximation, largely because it does not take into account those situations where there are 2 static wires (e.g. on H-frame structures), or where two circuits that share structures may also share the static.  The first situation would increase the wire miles, the latter would decrease it.</t>
  </si>
  <si>
    <t xml:space="preserve">(4)      Includes Lake Agnes to Osceola 230616 and Osceloa to Cane Island 230617, a total of 24.49 miles which OUC (Orlando Utilities Commission), operates.  TEC owns 25% and reimburses OUC 25% of O&amp;M.    
</t>
  </si>
  <si>
    <t>Witness: C. Aldazabal / J. Chronister / L. Cifuentes /</t>
  </si>
  <si>
    <t xml:space="preserve">                 R. Latta / C. Whitworth</t>
  </si>
  <si>
    <t>DOCKET No. 20240026-EI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</si>
</sst>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1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  <numFmt numFmtId="166" formatCode="_(&quot;$&quot;* #,##0_);_(&quot;$&quot;* \(#,##0\);_(&quot;$&quot;* &quot;-&quot;??_);_(@_)"/>
    <numFmt numFmtId="167" formatCode="0.0%"/>
    <numFmt numFmtId="168" formatCode="###,000"/>
    <numFmt numFmtId="169" formatCode="0_);[Red]\(0\)"/>
    <numFmt numFmtId="170" formatCode="0.0%;[Red]\-0.0%"/>
    <numFmt numFmtId="171" formatCode="#,##0.000_);[Red]\(#,##0.000\)"/>
    <numFmt numFmtId="172" formatCode="0.00%;[Red]\-0.00%"/>
  </numFmts>
  <fonts count="52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color rgb="FFFF0000"/>
      <name val="Arial"/>
      <family val="2"/>
    </font>
    <font>
      <sz val="8"/>
      <color theme="1"/>
      <name val="Arial"/>
      <family val="2"/>
    </font>
    <font>
      <b/>
      <i/>
      <sz val="8"/>
      <color rgb="FFFF0000"/>
      <name val="Arial"/>
      <family val="2"/>
    </font>
    <font>
      <sz val="12"/>
      <name val="Times New Roman"/>
      <family val="1"/>
    </font>
    <font>
      <sz val="12"/>
      <color rgb="FF000000"/>
      <name val="Times New Roman"/>
      <family val="1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8"/>
      <color theme="1"/>
      <name val="Arial"/>
      <family val="2"/>
    </font>
    <font>
      <sz val="10"/>
      <color indexed="12"/>
      <name val="Arial"/>
      <family val="2"/>
    </font>
    <font>
      <b/>
      <u/>
      <sz val="8"/>
      <name val="Arial"/>
      <family val="2"/>
    </font>
    <font>
      <b/>
      <u/>
      <sz val="10"/>
      <name val="Arial"/>
      <family val="2"/>
    </font>
    <font>
      <b/>
      <u/>
      <sz val="10"/>
      <color indexed="12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i/>
      <sz val="10"/>
      <color indexed="10"/>
      <name val="Arial"/>
      <family val="2"/>
    </font>
    <font>
      <b/>
      <sz val="10"/>
      <name val="Arial"/>
      <family val="2"/>
    </font>
    <font>
      <b/>
      <sz val="8"/>
      <color theme="0"/>
      <name val="Arial"/>
      <family val="2"/>
    </font>
    <font>
      <sz val="8"/>
      <color rgb="FF000000"/>
      <name val="Verdana"/>
      <family val="2"/>
    </font>
    <font>
      <b/>
      <sz val="1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0"/>
      <color theme="10"/>
      <name val="Arial"/>
      <family val="2"/>
    </font>
    <font>
      <sz val="12"/>
      <name val="Arial"/>
      <family val="2"/>
    </font>
    <font>
      <sz val="11"/>
      <color rgb="FF000000"/>
      <name val="Calibri"/>
      <family val="2"/>
    </font>
    <font>
      <b/>
      <sz val="12"/>
      <name val="Arial"/>
      <family val="2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sz val="12"/>
      <name val="SWISS"/>
    </font>
    <font>
      <sz val="12"/>
      <color indexed="12"/>
      <name val="Arial"/>
      <family val="2"/>
    </font>
    <font>
      <b/>
      <sz val="12"/>
      <color theme="1"/>
      <name val="Arial"/>
      <family val="2"/>
    </font>
    <font>
      <b/>
      <sz val="12"/>
      <color theme="9" tint="-0.249977111117893"/>
      <name val="Arial"/>
      <family val="2"/>
    </font>
    <font>
      <b/>
      <sz val="12"/>
      <color theme="4"/>
      <name val="Arial"/>
      <family val="2"/>
    </font>
    <font>
      <sz val="12"/>
      <color theme="4"/>
      <name val="Arial"/>
      <family val="2"/>
    </font>
    <font>
      <sz val="10"/>
      <color theme="4"/>
      <name val="Arial"/>
      <family val="2"/>
    </font>
    <font>
      <b/>
      <sz val="12"/>
      <color theme="9" tint="-0.249977111117893"/>
      <name val="SWISS"/>
    </font>
    <font>
      <sz val="12"/>
      <color theme="9" tint="-0.249977111117893"/>
      <name val="Arial"/>
      <family val="2"/>
    </font>
    <font>
      <sz val="12"/>
      <color indexed="10"/>
      <name val="Arial"/>
      <family val="2"/>
    </font>
    <font>
      <b/>
      <sz val="12"/>
      <color indexed="21"/>
      <name val="Arial"/>
      <family val="2"/>
    </font>
    <font>
      <b/>
      <sz val="12"/>
      <color indexed="12"/>
      <name val="Arial"/>
      <family val="2"/>
    </font>
    <font>
      <i/>
      <sz val="10"/>
      <color rgb="FFFF0000"/>
      <name val="Arial"/>
      <family val="2"/>
    </font>
    <font>
      <sz val="12"/>
      <color rgb="FF0000FF"/>
      <name val="Arial"/>
      <family val="2"/>
    </font>
    <font>
      <b/>
      <sz val="10"/>
      <color rgb="FF0000FF"/>
      <name val="Arial"/>
      <family val="2"/>
    </font>
    <font>
      <i/>
      <sz val="8"/>
      <name val="Arial"/>
      <family val="2"/>
    </font>
    <font>
      <i/>
      <sz val="9"/>
      <name val="Calibri"/>
      <family val="2"/>
    </font>
    <font>
      <b/>
      <sz val="9"/>
      <color rgb="FF0000FF"/>
      <name val="Calibri"/>
      <family val="2"/>
    </font>
    <font>
      <sz val="10"/>
      <color theme="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theme="1"/>
      </patternFill>
    </fill>
    <fill>
      <patternFill patternType="solid">
        <fgColor theme="0"/>
        <bgColor theme="0" tint="-0.14999847407452621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theme="0" tint="-0.14999847407452621"/>
      </patternFill>
    </fill>
    <fill>
      <patternFill patternType="solid">
        <fgColor rgb="FF92D05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1F5C"/>
        <bgColor theme="3" tint="-0.499984740745262"/>
      </patternFill>
    </fill>
    <fill>
      <gradientFill degree="90">
        <stop position="0">
          <color rgb="FFDDE2E7"/>
        </stop>
        <stop position="1">
          <color rgb="FFCED3D8"/>
        </stop>
      </gradientFill>
    </fill>
    <fill>
      <patternFill patternType="solid">
        <fgColor theme="6" tint="0.7999816888943144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hair">
        <color rgb="FFC0C0C0"/>
      </left>
      <right style="hair">
        <color rgb="FFC0C0C0"/>
      </right>
      <top style="hair">
        <color rgb="FFC0C0C0"/>
      </top>
      <bottom style="hair">
        <color rgb="FFC0C0C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9" fontId="22" fillId="9" borderId="3">
      <alignment horizontal="left" vertical="center" wrapText="1" indent="1"/>
    </xf>
    <xf numFmtId="168" fontId="23" fillId="10" borderId="4" applyNumberFormat="0" applyProtection="0">
      <alignment horizontal="left" vertical="center" wrapText="1" indent="1"/>
    </xf>
    <xf numFmtId="168" fontId="23" fillId="0" borderId="5" applyNumberFormat="0" applyAlignment="0" applyProtection="0">
      <alignment horizontal="right" vertical="center" indent="1"/>
    </xf>
    <xf numFmtId="0" fontId="27" fillId="0" borderId="0" applyNumberForma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8" fillId="0" borderId="0" applyFont="0" applyFill="0" applyBorder="0" applyAlignment="0" applyProtection="0"/>
  </cellStyleXfs>
  <cellXfs count="217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0" xfId="0" quotePrefix="1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166" fontId="2" fillId="0" borderId="0" xfId="2" applyNumberFormat="1" applyFont="1"/>
    <xf numFmtId="0" fontId="2" fillId="0" borderId="0" xfId="0" applyFont="1" applyAlignment="1">
      <alignment horizontal="right"/>
    </xf>
    <xf numFmtId="0" fontId="2" fillId="0" borderId="2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1" xfId="0" quotePrefix="1" applyFont="1" applyBorder="1" applyAlignment="1">
      <alignment horizontal="center"/>
    </xf>
    <xf numFmtId="165" fontId="2" fillId="0" borderId="0" xfId="1" applyNumberFormat="1" applyFont="1"/>
    <xf numFmtId="165" fontId="2" fillId="0" borderId="0" xfId="1" applyNumberFormat="1" applyFont="1" applyBorder="1"/>
    <xf numFmtId="166" fontId="2" fillId="0" borderId="0" xfId="2" applyNumberFormat="1" applyFont="1" applyBorder="1"/>
    <xf numFmtId="14" fontId="2" fillId="0" borderId="1" xfId="0" applyNumberFormat="1" applyFont="1" applyBorder="1" applyAlignment="1">
      <alignment horizontal="center"/>
    </xf>
    <xf numFmtId="164" fontId="2" fillId="0" borderId="0" xfId="1" applyNumberFormat="1" applyFont="1" applyBorder="1"/>
    <xf numFmtId="43" fontId="2" fillId="0" borderId="0" xfId="0" applyNumberFormat="1" applyFont="1"/>
    <xf numFmtId="165" fontId="2" fillId="0" borderId="0" xfId="1" applyNumberFormat="1" applyFont="1" applyFill="1" applyBorder="1"/>
    <xf numFmtId="165" fontId="3" fillId="0" borderId="0" xfId="1" applyNumberFormat="1" applyFont="1" applyBorder="1"/>
    <xf numFmtId="43" fontId="2" fillId="0" borderId="0" xfId="1" applyFont="1"/>
    <xf numFmtId="43" fontId="3" fillId="0" borderId="0" xfId="1" applyFont="1" applyBorder="1"/>
    <xf numFmtId="165" fontId="4" fillId="0" borderId="0" xfId="1" applyNumberFormat="1" applyFont="1" applyBorder="1"/>
    <xf numFmtId="167" fontId="4" fillId="0" borderId="0" xfId="3" applyNumberFormat="1" applyFont="1" applyBorder="1"/>
    <xf numFmtId="10" fontId="4" fillId="0" borderId="0" xfId="3" applyNumberFormat="1" applyFont="1" applyBorder="1"/>
    <xf numFmtId="0" fontId="4" fillId="0" borderId="0" xfId="0" applyFont="1"/>
    <xf numFmtId="165" fontId="5" fillId="0" borderId="0" xfId="1" applyNumberFormat="1" applyFont="1" applyBorder="1"/>
    <xf numFmtId="10" fontId="5" fillId="0" borderId="0" xfId="3" applyNumberFormat="1" applyFont="1" applyBorder="1"/>
    <xf numFmtId="0" fontId="5" fillId="0" borderId="0" xfId="0" applyFont="1"/>
    <xf numFmtId="164" fontId="5" fillId="0" borderId="0" xfId="1" applyNumberFormat="1" applyFont="1" applyBorder="1"/>
    <xf numFmtId="167" fontId="5" fillId="0" borderId="0" xfId="3" applyNumberFormat="1" applyFont="1" applyBorder="1"/>
    <xf numFmtId="165" fontId="5" fillId="0" borderId="0" xfId="1" applyNumberFormat="1" applyFont="1" applyFill="1" applyBorder="1"/>
    <xf numFmtId="165" fontId="6" fillId="0" borderId="0" xfId="1" applyNumberFormat="1" applyFont="1" applyFill="1" applyBorder="1"/>
    <xf numFmtId="165" fontId="5" fillId="0" borderId="0" xfId="1" applyNumberFormat="1" applyFont="1" applyBorder="1" applyAlignment="1">
      <alignment horizont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167" fontId="2" fillId="0" borderId="0" xfId="3" applyNumberFormat="1" applyFont="1" applyBorder="1"/>
    <xf numFmtId="14" fontId="2" fillId="0" borderId="1" xfId="0" quotePrefix="1" applyNumberFormat="1" applyFont="1" applyBorder="1" applyAlignment="1">
      <alignment horizontal="center"/>
    </xf>
    <xf numFmtId="0" fontId="9" fillId="0" borderId="0" xfId="0" applyFont="1"/>
    <xf numFmtId="0" fontId="10" fillId="3" borderId="1" xfId="0" applyFont="1" applyFill="1" applyBorder="1"/>
    <xf numFmtId="0" fontId="10" fillId="3" borderId="1" xfId="0" applyFont="1" applyFill="1" applyBorder="1" applyAlignment="1">
      <alignment wrapText="1"/>
    </xf>
    <xf numFmtId="0" fontId="10" fillId="4" borderId="0" xfId="0" applyFont="1" applyFill="1" applyAlignment="1">
      <alignment vertical="center"/>
    </xf>
    <xf numFmtId="43" fontId="10" fillId="5" borderId="0" xfId="0" applyNumberFormat="1" applyFont="1" applyFill="1" applyAlignment="1">
      <alignment vertical="center"/>
    </xf>
    <xf numFmtId="0" fontId="9" fillId="5" borderId="0" xfId="0" applyFont="1" applyFill="1" applyAlignment="1">
      <alignment horizontal="left" vertical="center"/>
    </xf>
    <xf numFmtId="0" fontId="9" fillId="5" borderId="0" xfId="0" applyFont="1" applyFill="1" applyAlignment="1">
      <alignment horizontal="centerContinuous" vertical="center"/>
    </xf>
    <xf numFmtId="0" fontId="12" fillId="5" borderId="0" xfId="0" applyFont="1" applyFill="1" applyAlignment="1">
      <alignment horizontal="centerContinuous" wrapText="1"/>
    </xf>
    <xf numFmtId="0" fontId="10" fillId="3" borderId="1" xfId="0" applyFont="1" applyFill="1" applyBorder="1" applyAlignment="1">
      <alignment horizontal="right"/>
    </xf>
    <xf numFmtId="0" fontId="1" fillId="0" borderId="0" xfId="0" applyFont="1"/>
    <xf numFmtId="0" fontId="13" fillId="0" borderId="0" xfId="0" applyFont="1"/>
    <xf numFmtId="0" fontId="3" fillId="0" borderId="0" xfId="0" applyFont="1"/>
    <xf numFmtId="0" fontId="0" fillId="2" borderId="0" xfId="0" applyFill="1"/>
    <xf numFmtId="0" fontId="0" fillId="2" borderId="0" xfId="0" applyFill="1" applyAlignment="1">
      <alignment horizontal="right"/>
    </xf>
    <xf numFmtId="43" fontId="10" fillId="6" borderId="0" xfId="0" applyNumberFormat="1" applyFont="1" applyFill="1" applyAlignment="1">
      <alignment vertical="center"/>
    </xf>
    <xf numFmtId="0" fontId="0" fillId="2" borderId="0" xfId="0" applyFill="1" applyAlignment="1">
      <alignment horizontal="left"/>
    </xf>
    <xf numFmtId="0" fontId="1" fillId="2" borderId="0" xfId="0" applyFont="1" applyFill="1" applyAlignment="1">
      <alignment horizontal="left"/>
    </xf>
    <xf numFmtId="165" fontId="5" fillId="0" borderId="0" xfId="1" applyNumberFormat="1" applyFont="1" applyFill="1" applyBorder="1" applyAlignment="1">
      <alignment horizontal="right"/>
    </xf>
    <xf numFmtId="0" fontId="13" fillId="0" borderId="0" xfId="1" applyNumberFormat="1" applyFont="1" applyFill="1" applyBorder="1"/>
    <xf numFmtId="0" fontId="3" fillId="0" borderId="0" xfId="0" applyFont="1" applyAlignment="1">
      <alignment horizontal="center"/>
    </xf>
    <xf numFmtId="0" fontId="14" fillId="0" borderId="0" xfId="0" applyFont="1"/>
    <xf numFmtId="0" fontId="15" fillId="0" borderId="0" xfId="0" applyFont="1" applyAlignment="1">
      <alignment horizontal="center"/>
    </xf>
    <xf numFmtId="0" fontId="16" fillId="0" borderId="0" xfId="0" applyFont="1"/>
    <xf numFmtId="0" fontId="17" fillId="0" borderId="0" xfId="0" applyFont="1"/>
    <xf numFmtId="0" fontId="14" fillId="0" borderId="0" xfId="0" applyFont="1" applyAlignment="1">
      <alignment horizontal="right"/>
    </xf>
    <xf numFmtId="0" fontId="18" fillId="0" borderId="0" xfId="0" applyFont="1"/>
    <xf numFmtId="0" fontId="19" fillId="0" borderId="0" xfId="0" applyFont="1"/>
    <xf numFmtId="166" fontId="3" fillId="0" borderId="0" xfId="2" applyNumberFormat="1" applyFont="1"/>
    <xf numFmtId="0" fontId="20" fillId="0" borderId="0" xfId="0" applyFont="1"/>
    <xf numFmtId="0" fontId="21" fillId="0" borderId="0" xfId="0" applyFont="1"/>
    <xf numFmtId="165" fontId="0" fillId="0" borderId="0" xfId="0" applyNumberFormat="1"/>
    <xf numFmtId="0" fontId="1" fillId="0" borderId="6" xfId="0" applyFont="1" applyBorder="1"/>
    <xf numFmtId="0" fontId="0" fillId="0" borderId="7" xfId="0" applyBorder="1"/>
    <xf numFmtId="0" fontId="21" fillId="0" borderId="6" xfId="0" applyFont="1" applyBorder="1" applyAlignment="1">
      <alignment horizontal="center"/>
    </xf>
    <xf numFmtId="165" fontId="0" fillId="0" borderId="6" xfId="1" applyNumberFormat="1" applyFont="1" applyBorder="1"/>
    <xf numFmtId="0" fontId="1" fillId="0" borderId="8" xfId="0" applyFont="1" applyBorder="1" applyAlignment="1">
      <alignment horizontal="center"/>
    </xf>
    <xf numFmtId="0" fontId="0" fillId="0" borderId="9" xfId="0" applyBorder="1"/>
    <xf numFmtId="0" fontId="0" fillId="0" borderId="6" xfId="0" applyBorder="1"/>
    <xf numFmtId="43" fontId="0" fillId="0" borderId="6" xfId="1" applyFont="1" applyBorder="1"/>
    <xf numFmtId="165" fontId="0" fillId="11" borderId="6" xfId="1" applyNumberFormat="1" applyFont="1" applyFill="1" applyBorder="1"/>
    <xf numFmtId="167" fontId="0" fillId="0" borderId="0" xfId="3" applyNumberFormat="1" applyFont="1" applyFill="1" applyBorder="1"/>
    <xf numFmtId="0" fontId="27" fillId="0" borderId="0" xfId="7"/>
    <xf numFmtId="0" fontId="28" fillId="0" borderId="0" xfId="0" applyFont="1"/>
    <xf numFmtId="3" fontId="29" fillId="0" borderId="0" xfId="0" applyNumberFormat="1" applyFont="1"/>
    <xf numFmtId="0" fontId="30" fillId="0" borderId="0" xfId="0" applyFont="1" applyAlignment="1">
      <alignment horizontal="center"/>
    </xf>
    <xf numFmtId="37" fontId="28" fillId="0" borderId="0" xfId="0" applyNumberFormat="1" applyFont="1"/>
    <xf numFmtId="0" fontId="28" fillId="0" borderId="0" xfId="0" applyFont="1" applyAlignment="1">
      <alignment horizontal="right"/>
    </xf>
    <xf numFmtId="165" fontId="28" fillId="0" borderId="0" xfId="8" applyNumberFormat="1" applyFont="1"/>
    <xf numFmtId="38" fontId="28" fillId="0" borderId="0" xfId="0" applyNumberFormat="1" applyFont="1"/>
    <xf numFmtId="0" fontId="30" fillId="0" borderId="0" xfId="0" applyFont="1" applyAlignment="1">
      <alignment horizontal="left"/>
    </xf>
    <xf numFmtId="169" fontId="31" fillId="0" borderId="0" xfId="0" applyNumberFormat="1" applyFont="1"/>
    <xf numFmtId="0" fontId="31" fillId="0" borderId="0" xfId="0" applyFont="1"/>
    <xf numFmtId="0" fontId="32" fillId="0" borderId="0" xfId="0" applyFont="1"/>
    <xf numFmtId="37" fontId="32" fillId="0" borderId="0" xfId="0" applyNumberFormat="1" applyFont="1"/>
    <xf numFmtId="170" fontId="31" fillId="0" borderId="0" xfId="9" applyNumberFormat="1" applyFont="1"/>
    <xf numFmtId="37" fontId="33" fillId="0" borderId="0" xfId="0" applyNumberFormat="1" applyFont="1"/>
    <xf numFmtId="0" fontId="28" fillId="0" borderId="0" xfId="0" applyFont="1" applyAlignment="1">
      <alignment horizontal="right" vertical="center"/>
    </xf>
    <xf numFmtId="37" fontId="34" fillId="0" borderId="0" xfId="0" applyNumberFormat="1" applyFont="1"/>
    <xf numFmtId="37" fontId="28" fillId="0" borderId="0" xfId="0" applyNumberFormat="1" applyFont="1" applyAlignment="1">
      <alignment horizontal="right"/>
    </xf>
    <xf numFmtId="0" fontId="28" fillId="0" borderId="0" xfId="0" applyFont="1" applyAlignment="1">
      <alignment horizontal="center"/>
    </xf>
    <xf numFmtId="37" fontId="31" fillId="0" borderId="0" xfId="0" applyNumberFormat="1" applyFont="1"/>
    <xf numFmtId="167" fontId="31" fillId="0" borderId="0" xfId="0" applyNumberFormat="1" applyFont="1"/>
    <xf numFmtId="0" fontId="30" fillId="12" borderId="0" xfId="0" applyFont="1" applyFill="1" applyAlignment="1">
      <alignment horizontal="left" vertical="center"/>
    </xf>
    <xf numFmtId="0" fontId="28" fillId="12" borderId="0" xfId="0" applyFont="1" applyFill="1" applyAlignment="1">
      <alignment vertical="center"/>
    </xf>
    <xf numFmtId="0" fontId="28" fillId="12" borderId="0" xfId="0" applyFont="1" applyFill="1" applyAlignment="1">
      <alignment horizontal="center" vertical="center"/>
    </xf>
    <xf numFmtId="0" fontId="28" fillId="0" borderId="0" xfId="0" applyFont="1" applyAlignment="1">
      <alignment vertical="center"/>
    </xf>
    <xf numFmtId="0" fontId="30" fillId="0" borderId="0" xfId="0" applyFont="1"/>
    <xf numFmtId="0" fontId="30" fillId="0" borderId="0" xfId="0" applyFont="1" applyAlignment="1">
      <alignment horizontal="right"/>
    </xf>
    <xf numFmtId="38" fontId="28" fillId="13" borderId="0" xfId="0" applyNumberFormat="1" applyFont="1" applyFill="1" applyAlignment="1">
      <alignment horizontal="right"/>
    </xf>
    <xf numFmtId="38" fontId="28" fillId="13" borderId="0" xfId="0" applyNumberFormat="1" applyFont="1" applyFill="1" applyAlignment="1">
      <alignment horizontal="center"/>
    </xf>
    <xf numFmtId="38" fontId="28" fillId="13" borderId="0" xfId="0" applyNumberFormat="1" applyFont="1" applyFill="1"/>
    <xf numFmtId="37" fontId="1" fillId="0" borderId="0" xfId="0" applyNumberFormat="1" applyFont="1"/>
    <xf numFmtId="0" fontId="35" fillId="0" borderId="0" xfId="0" applyFont="1"/>
    <xf numFmtId="165" fontId="1" fillId="0" borderId="0" xfId="1" applyNumberFormat="1" applyFont="1"/>
    <xf numFmtId="0" fontId="36" fillId="8" borderId="0" xfId="0" quotePrefix="1" applyFont="1" applyFill="1" applyAlignment="1">
      <alignment horizontal="right"/>
    </xf>
    <xf numFmtId="37" fontId="36" fillId="8" borderId="0" xfId="0" applyNumberFormat="1" applyFont="1" applyFill="1"/>
    <xf numFmtId="38" fontId="36" fillId="13" borderId="0" xfId="0" applyNumberFormat="1" applyFont="1" applyFill="1" applyAlignment="1">
      <alignment horizontal="right"/>
    </xf>
    <xf numFmtId="38" fontId="36" fillId="13" borderId="0" xfId="0" applyNumberFormat="1" applyFont="1" applyFill="1" applyAlignment="1">
      <alignment horizontal="center"/>
    </xf>
    <xf numFmtId="38" fontId="36" fillId="13" borderId="0" xfId="0" applyNumberFormat="1" applyFont="1" applyFill="1"/>
    <xf numFmtId="0" fontId="36" fillId="8" borderId="0" xfId="0" applyFont="1" applyFill="1" applyAlignment="1">
      <alignment horizontal="right"/>
    </xf>
    <xf numFmtId="167" fontId="1" fillId="0" borderId="0" xfId="0" applyNumberFormat="1" applyFont="1"/>
    <xf numFmtId="165" fontId="28" fillId="0" borderId="0" xfId="8" applyNumberFormat="1" applyFont="1" applyBorder="1"/>
    <xf numFmtId="171" fontId="28" fillId="0" borderId="0" xfId="0" applyNumberFormat="1" applyFont="1"/>
    <xf numFmtId="38" fontId="28" fillId="0" borderId="0" xfId="0" applyNumberFormat="1" applyFont="1" applyAlignment="1">
      <alignment horizontal="center"/>
    </xf>
    <xf numFmtId="0" fontId="37" fillId="0" borderId="0" xfId="0" applyFont="1" applyAlignment="1">
      <alignment horizontal="left"/>
    </xf>
    <xf numFmtId="167" fontId="38" fillId="0" borderId="0" xfId="3" applyNumberFormat="1" applyFont="1"/>
    <xf numFmtId="167" fontId="38" fillId="0" borderId="0" xfId="9" applyNumberFormat="1" applyFont="1" applyBorder="1"/>
    <xf numFmtId="167" fontId="38" fillId="0" borderId="0" xfId="9" applyNumberFormat="1" applyFont="1"/>
    <xf numFmtId="10" fontId="38" fillId="0" borderId="0" xfId="9" applyNumberFormat="1" applyFont="1"/>
    <xf numFmtId="165" fontId="39" fillId="0" borderId="0" xfId="1" applyNumberFormat="1" applyFont="1"/>
    <xf numFmtId="37" fontId="28" fillId="0" borderId="0" xfId="0" applyNumberFormat="1" applyFont="1" applyAlignment="1">
      <alignment horizontal="center"/>
    </xf>
    <xf numFmtId="38" fontId="31" fillId="0" borderId="0" xfId="0" applyNumberFormat="1" applyFont="1"/>
    <xf numFmtId="169" fontId="31" fillId="13" borderId="0" xfId="0" applyNumberFormat="1" applyFont="1" applyFill="1"/>
    <xf numFmtId="169" fontId="28" fillId="13" borderId="0" xfId="0" applyNumberFormat="1" applyFont="1" applyFill="1"/>
    <xf numFmtId="38" fontId="36" fillId="8" borderId="0" xfId="0" applyNumberFormat="1" applyFont="1" applyFill="1"/>
    <xf numFmtId="169" fontId="36" fillId="13" borderId="0" xfId="0" applyNumberFormat="1" applyFont="1" applyFill="1"/>
    <xf numFmtId="38" fontId="36" fillId="8" borderId="0" xfId="8" applyNumberFormat="1" applyFont="1" applyFill="1"/>
    <xf numFmtId="38" fontId="36" fillId="8" borderId="0" xfId="8" applyNumberFormat="1" applyFont="1" applyFill="1" applyBorder="1"/>
    <xf numFmtId="165" fontId="36" fillId="13" borderId="0" xfId="8" applyNumberFormat="1" applyFont="1" applyFill="1" applyBorder="1"/>
    <xf numFmtId="165" fontId="36" fillId="13" borderId="0" xfId="8" applyNumberFormat="1" applyFont="1" applyFill="1"/>
    <xf numFmtId="170" fontId="31" fillId="0" borderId="0" xfId="9" applyNumberFormat="1" applyFont="1" applyBorder="1"/>
    <xf numFmtId="167" fontId="31" fillId="13" borderId="0" xfId="0" applyNumberFormat="1" applyFont="1" applyFill="1"/>
    <xf numFmtId="167" fontId="28" fillId="13" borderId="0" xfId="0" applyNumberFormat="1" applyFont="1" applyFill="1" applyAlignment="1">
      <alignment horizontal="right"/>
    </xf>
    <xf numFmtId="167" fontId="28" fillId="13" borderId="0" xfId="0" applyNumberFormat="1" applyFont="1" applyFill="1"/>
    <xf numFmtId="170" fontId="36" fillId="8" borderId="0" xfId="9" applyNumberFormat="1" applyFont="1" applyFill="1"/>
    <xf numFmtId="170" fontId="36" fillId="8" borderId="0" xfId="9" applyNumberFormat="1" applyFont="1" applyFill="1" applyBorder="1"/>
    <xf numFmtId="167" fontId="36" fillId="13" borderId="0" xfId="0" applyNumberFormat="1" applyFont="1" applyFill="1"/>
    <xf numFmtId="167" fontId="36" fillId="13" borderId="0" xfId="0" applyNumberFormat="1" applyFont="1" applyFill="1" applyAlignment="1">
      <alignment horizontal="right"/>
    </xf>
    <xf numFmtId="167" fontId="1" fillId="0" borderId="0" xfId="0" applyNumberFormat="1" applyFont="1" applyAlignment="1">
      <alignment horizontal="right"/>
    </xf>
    <xf numFmtId="0" fontId="28" fillId="12" borderId="0" xfId="0" applyFont="1" applyFill="1" applyAlignment="1">
      <alignment horizontal="right" vertical="center"/>
    </xf>
    <xf numFmtId="37" fontId="28" fillId="12" borderId="0" xfId="0" applyNumberFormat="1" applyFont="1" applyFill="1" applyAlignment="1">
      <alignment vertical="center"/>
    </xf>
    <xf numFmtId="37" fontId="28" fillId="12" borderId="0" xfId="0" applyNumberFormat="1" applyFont="1" applyFill="1" applyAlignment="1">
      <alignment horizontal="center" vertical="center"/>
    </xf>
    <xf numFmtId="37" fontId="28" fillId="12" borderId="0" xfId="0" applyNumberFormat="1" applyFont="1" applyFill="1" applyAlignment="1">
      <alignment horizontal="right" vertical="center"/>
    </xf>
    <xf numFmtId="165" fontId="1" fillId="0" borderId="0" xfId="1" applyNumberFormat="1" applyFont="1" applyAlignment="1">
      <alignment vertical="center"/>
    </xf>
    <xf numFmtId="37" fontId="28" fillId="13" borderId="0" xfId="0" applyNumberFormat="1" applyFont="1" applyFill="1" applyAlignment="1">
      <alignment horizontal="right"/>
    </xf>
    <xf numFmtId="37" fontId="40" fillId="8" borderId="0" xfId="0" applyNumberFormat="1" applyFont="1" applyFill="1"/>
    <xf numFmtId="37" fontId="36" fillId="13" borderId="0" xfId="0" applyNumberFormat="1" applyFont="1" applyFill="1" applyAlignment="1">
      <alignment horizontal="right"/>
    </xf>
    <xf numFmtId="0" fontId="30" fillId="0" borderId="0" xfId="0" applyFont="1" applyAlignment="1">
      <alignment horizontal="right" vertical="center"/>
    </xf>
    <xf numFmtId="0" fontId="36" fillId="8" borderId="0" xfId="0" applyFont="1" applyFill="1" applyAlignment="1">
      <alignment horizontal="right" vertical="center"/>
    </xf>
    <xf numFmtId="169" fontId="36" fillId="8" borderId="0" xfId="0" applyNumberFormat="1" applyFont="1" applyFill="1"/>
    <xf numFmtId="167" fontId="31" fillId="13" borderId="0" xfId="0" applyNumberFormat="1" applyFont="1" applyFill="1" applyAlignment="1">
      <alignment horizontal="right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/>
    </xf>
    <xf numFmtId="37" fontId="41" fillId="8" borderId="0" xfId="0" applyNumberFormat="1" applyFont="1" applyFill="1"/>
    <xf numFmtId="167" fontId="1" fillId="0" borderId="0" xfId="9" applyNumberFormat="1"/>
    <xf numFmtId="167" fontId="28" fillId="0" borderId="0" xfId="10" applyNumberFormat="1" applyFont="1"/>
    <xf numFmtId="167" fontId="28" fillId="0" borderId="0" xfId="10" applyNumberFormat="1" applyFont="1" applyFill="1"/>
    <xf numFmtId="10" fontId="42" fillId="0" borderId="0" xfId="9" applyNumberFormat="1" applyFont="1"/>
    <xf numFmtId="167" fontId="43" fillId="0" borderId="0" xfId="9" applyNumberFormat="1" applyFont="1"/>
    <xf numFmtId="167" fontId="43" fillId="0" borderId="0" xfId="9" applyNumberFormat="1" applyFont="1" applyBorder="1" applyAlignment="1">
      <alignment horizontal="right"/>
    </xf>
    <xf numFmtId="10" fontId="28" fillId="0" borderId="0" xfId="9" applyNumberFormat="1" applyFont="1" applyAlignment="1">
      <alignment horizontal="center"/>
    </xf>
    <xf numFmtId="38" fontId="31" fillId="13" borderId="0" xfId="0" applyNumberFormat="1" applyFont="1" applyFill="1"/>
    <xf numFmtId="0" fontId="44" fillId="0" borderId="0" xfId="0" applyFont="1" applyAlignment="1">
      <alignment horizontal="right"/>
    </xf>
    <xf numFmtId="170" fontId="31" fillId="0" borderId="0" xfId="9" applyNumberFormat="1" applyFont="1" applyFill="1"/>
    <xf numFmtId="172" fontId="31" fillId="0" borderId="0" xfId="9" applyNumberFormat="1" applyFont="1"/>
    <xf numFmtId="172" fontId="31" fillId="0" borderId="0" xfId="9" applyNumberFormat="1" applyFont="1" applyFill="1"/>
    <xf numFmtId="172" fontId="31" fillId="0" borderId="0" xfId="9" applyNumberFormat="1" applyFont="1" applyBorder="1"/>
    <xf numFmtId="10" fontId="1" fillId="0" borderId="0" xfId="0" applyNumberFormat="1" applyFont="1"/>
    <xf numFmtId="167" fontId="41" fillId="13" borderId="0" xfId="0" applyNumberFormat="1" applyFont="1" applyFill="1"/>
    <xf numFmtId="167" fontId="41" fillId="13" borderId="0" xfId="0" applyNumberFormat="1" applyFont="1" applyFill="1" applyAlignment="1">
      <alignment horizontal="right"/>
    </xf>
    <xf numFmtId="44" fontId="45" fillId="0" borderId="0" xfId="2" applyFont="1"/>
    <xf numFmtId="39" fontId="28" fillId="0" borderId="0" xfId="0" applyNumberFormat="1" applyFont="1"/>
    <xf numFmtId="3" fontId="31" fillId="0" borderId="0" xfId="0" applyNumberFormat="1" applyFont="1"/>
    <xf numFmtId="3" fontId="31" fillId="13" borderId="0" xfId="0" applyNumberFormat="1" applyFont="1" applyFill="1"/>
    <xf numFmtId="3" fontId="28" fillId="13" borderId="0" xfId="0" applyNumberFormat="1" applyFont="1" applyFill="1"/>
    <xf numFmtId="3" fontId="36" fillId="8" borderId="0" xfId="0" applyNumberFormat="1" applyFont="1" applyFill="1"/>
    <xf numFmtId="3" fontId="41" fillId="13" borderId="0" xfId="0" applyNumberFormat="1" applyFont="1" applyFill="1"/>
    <xf numFmtId="3" fontId="36" fillId="8" borderId="0" xfId="8" applyNumberFormat="1" applyFont="1" applyFill="1"/>
    <xf numFmtId="3" fontId="36" fillId="8" borderId="0" xfId="8" applyNumberFormat="1" applyFont="1" applyFill="1" applyBorder="1"/>
    <xf numFmtId="3" fontId="41" fillId="13" borderId="0" xfId="8" applyNumberFormat="1" applyFont="1" applyFill="1" applyBorder="1"/>
    <xf numFmtId="3" fontId="41" fillId="13" borderId="0" xfId="8" applyNumberFormat="1" applyFont="1" applyFill="1"/>
    <xf numFmtId="165" fontId="28" fillId="0" borderId="0" xfId="0" applyNumberFormat="1" applyFont="1"/>
    <xf numFmtId="44" fontId="28" fillId="0" borderId="0" xfId="2" applyFont="1"/>
    <xf numFmtId="44" fontId="28" fillId="0" borderId="0" xfId="0" applyNumberFormat="1" applyFont="1" applyAlignment="1">
      <alignment horizontal="center"/>
    </xf>
    <xf numFmtId="166" fontId="28" fillId="0" borderId="0" xfId="0" applyNumberFormat="1" applyFont="1"/>
    <xf numFmtId="0" fontId="46" fillId="0" borderId="0" xfId="0" applyFont="1"/>
    <xf numFmtId="0" fontId="46" fillId="0" borderId="0" xfId="0" applyFont="1" applyAlignment="1">
      <alignment horizontal="center"/>
    </xf>
    <xf numFmtId="38" fontId="28" fillId="2" borderId="0" xfId="0" applyNumberFormat="1" applyFont="1" applyFill="1"/>
    <xf numFmtId="38" fontId="30" fillId="2" borderId="0" xfId="0" applyNumberFormat="1" applyFont="1" applyFill="1"/>
    <xf numFmtId="165" fontId="0" fillId="0" borderId="0" xfId="1" applyNumberFormat="1" applyFont="1" applyBorder="1"/>
    <xf numFmtId="165" fontId="0" fillId="0" borderId="9" xfId="1" applyNumberFormat="1" applyFont="1" applyBorder="1"/>
    <xf numFmtId="0" fontId="0" fillId="7" borderId="0" xfId="0" applyFill="1"/>
    <xf numFmtId="0" fontId="24" fillId="7" borderId="0" xfId="0" applyFont="1" applyFill="1"/>
    <xf numFmtId="165" fontId="47" fillId="0" borderId="6" xfId="1" applyNumberFormat="1" applyFont="1" applyBorder="1"/>
    <xf numFmtId="0" fontId="21" fillId="7" borderId="7" xfId="0" applyFont="1" applyFill="1" applyBorder="1"/>
    <xf numFmtId="165" fontId="0" fillId="0" borderId="6" xfId="1" applyNumberFormat="1" applyFont="1" applyFill="1" applyBorder="1"/>
    <xf numFmtId="0" fontId="21" fillId="11" borderId="6" xfId="0" applyFont="1" applyFill="1" applyBorder="1" applyAlignment="1">
      <alignment horizontal="center"/>
    </xf>
    <xf numFmtId="0" fontId="0" fillId="0" borderId="0" xfId="0" applyAlignment="1">
      <alignment horizontal="right"/>
    </xf>
    <xf numFmtId="9" fontId="0" fillId="0" borderId="0" xfId="3" applyFont="1"/>
    <xf numFmtId="167" fontId="0" fillId="0" borderId="0" xfId="3" applyNumberFormat="1" applyFont="1"/>
    <xf numFmtId="0" fontId="48" fillId="0" borderId="0" xfId="0" applyFont="1"/>
    <xf numFmtId="0" fontId="49" fillId="0" borderId="0" xfId="0" applyFont="1" applyAlignment="1">
      <alignment vertical="center"/>
    </xf>
    <xf numFmtId="165" fontId="47" fillId="0" borderId="6" xfId="1" applyNumberFormat="1" applyFont="1" applyFill="1" applyBorder="1"/>
    <xf numFmtId="0" fontId="50" fillId="0" borderId="0" xfId="0" applyFont="1"/>
    <xf numFmtId="0" fontId="51" fillId="14" borderId="0" xfId="0" applyFont="1" applyFill="1" applyAlignment="1">
      <alignment horizontal="left" vertical="center"/>
    </xf>
    <xf numFmtId="43" fontId="51" fillId="14" borderId="0" xfId="0" applyNumberFormat="1" applyFont="1" applyFill="1" applyAlignment="1">
      <alignment vertical="center"/>
    </xf>
    <xf numFmtId="43" fontId="51" fillId="0" borderId="0" xfId="0" applyNumberFormat="1" applyFont="1" applyAlignment="1">
      <alignment vertical="center"/>
    </xf>
    <xf numFmtId="0" fontId="47" fillId="0" borderId="0" xfId="0" applyFont="1"/>
    <xf numFmtId="0" fontId="11" fillId="4" borderId="0" xfId="0" applyFont="1" applyFill="1" applyAlignment="1">
      <alignment horizontal="left" vertical="center" wrapText="1"/>
    </xf>
    <xf numFmtId="0" fontId="2" fillId="0" borderId="1" xfId="0" applyFont="1" applyBorder="1" applyAlignment="1">
      <alignment horizontal="left"/>
    </xf>
  </cellXfs>
  <cellStyles count="11">
    <cellStyle name="Comma" xfId="1" builtinId="3"/>
    <cellStyle name="Comma 10" xfId="8" xr:uid="{116548C2-4028-457E-BD3F-41E83C039028}"/>
    <cellStyle name="Currency" xfId="2" builtinId="4"/>
    <cellStyle name="Hyperlink" xfId="7" builtinId="8"/>
    <cellStyle name="Normal" xfId="0" builtinId="0"/>
    <cellStyle name="Percent" xfId="3" builtinId="5"/>
    <cellStyle name="Percent 2" xfId="9" xr:uid="{A6E187AE-BBD1-43BD-922D-E5536B94CA98}"/>
    <cellStyle name="Percent 9" xfId="10" xr:uid="{F17EE2FB-CADE-4F95-9ADD-C7B8D02F106A}"/>
    <cellStyle name="SAPDataCell" xfId="6" xr:uid="{F4703DB1-0AAD-43A0-A9F9-AB2C8713EFB1}"/>
    <cellStyle name="SAPDimensionCell" xfId="4" xr:uid="{83B332C0-4386-462F-A11C-EBE8741FA2F4}"/>
    <cellStyle name="SAPMemberCell" xfId="5" xr:uid="{957870ED-0429-43DA-AA9E-CAD9EA6B782A}"/>
  </cellStyles>
  <dxfs count="0"/>
  <tableStyles count="1" defaultTableStyle="TableStyleMedium2" defaultPivotStyle="PivotStyleLight16">
    <tableStyle name="Invisible" pivot="0" table="0" count="0" xr9:uid="{85B0708D-0FC1-4E4D-A40E-6C8CFE57B607}"/>
  </tableStyles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101604</xdr:colOff>
      <xdr:row>3</xdr:row>
      <xdr:rowOff>133351</xdr:rowOff>
    </xdr:from>
    <xdr:to>
      <xdr:col>23</xdr:col>
      <xdr:colOff>165483</xdr:colOff>
      <xdr:row>50</xdr:row>
      <xdr:rowOff>140085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B93E679-B485-19D2-6346-ED51B94AE0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5400000">
          <a:off x="6762752" y="666753"/>
          <a:ext cx="7467984" cy="7379079"/>
        </a:xfrm>
        <a:prstGeom prst="rect">
          <a:avLst/>
        </a:prstGeom>
      </xdr:spPr>
    </xdr:pic>
    <xdr:clientData/>
  </xdr:twoCellAnchor>
  <xdr:twoCellAnchor editAs="oneCell">
    <xdr:from>
      <xdr:col>0</xdr:col>
      <xdr:colOff>6350</xdr:colOff>
      <xdr:row>3</xdr:row>
      <xdr:rowOff>114300</xdr:rowOff>
    </xdr:from>
    <xdr:to>
      <xdr:col>10</xdr:col>
      <xdr:colOff>425450</xdr:colOff>
      <xdr:row>47</xdr:row>
      <xdr:rowOff>25810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E604C3B-DB2A-690C-9B11-2886590118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350" y="603250"/>
          <a:ext cx="6515100" cy="689651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3</xdr:row>
      <xdr:rowOff>0</xdr:rowOff>
    </xdr:from>
    <xdr:to>
      <xdr:col>22</xdr:col>
      <xdr:colOff>524629</xdr:colOff>
      <xdr:row>21</xdr:row>
      <xdr:rowOff>191061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C32849C-ADE5-7DBE-5A25-938E2F646A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324975" y="485775"/>
          <a:ext cx="5401429" cy="402011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wcllf/LOCALS~1/Temp/MFR_E_BJB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A-3"/>
      <sheetName val="E-13a"/>
      <sheetName val="E-13b"/>
      <sheetName val="E-13c"/>
      <sheetName val="E-13d"/>
      <sheetName val="F-14"/>
      <sheetName val="E-16"/>
      <sheetName val="F-4"/>
      <sheetName val="Data-Historical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customProperty" Target="../customProperty3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6.bin"/><Relationship Id="rId2" Type="http://schemas.openxmlformats.org/officeDocument/2006/relationships/customProperty" Target="../customProperty5.bin"/><Relationship Id="rId1" Type="http://schemas.openxmlformats.org/officeDocument/2006/relationships/hyperlink" Target="https://tecoenergy.sharepoint.com/:f:/s/RegAffairs/LoadResearchForecasting/EoLEYw1Pym9El6JO8RNSWxEBe__9xiCNb8Mzi-FVQFH5bQ?e=azg0rv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8.bin"/><Relationship Id="rId1" Type="http://schemas.openxmlformats.org/officeDocument/2006/relationships/customProperty" Target="../customProperty7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0.bin"/><Relationship Id="rId1" Type="http://schemas.openxmlformats.org/officeDocument/2006/relationships/customProperty" Target="../customProperty9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customProperty" Target="../customProperty12.bin"/><Relationship Id="rId1" Type="http://schemas.openxmlformats.org/officeDocument/2006/relationships/customProperty" Target="../customProperty11.bin"/><Relationship Id="rId4" Type="http://schemas.openxmlformats.org/officeDocument/2006/relationships/comments" Target="../comments1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4.bin"/><Relationship Id="rId2" Type="http://schemas.openxmlformats.org/officeDocument/2006/relationships/customProperty" Target="../customProperty13.bin"/><Relationship Id="rId1" Type="http://schemas.openxmlformats.org/officeDocument/2006/relationships/printerSettings" Target="../printerSettings/printerSettings2.bin"/><Relationship Id="rId4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51"/>
  <sheetViews>
    <sheetView tabSelected="1" view="pageBreakPreview" zoomScale="60" zoomScaleNormal="80" workbookViewId="0">
      <selection activeCell="A8" sqref="A8"/>
    </sheetView>
  </sheetViews>
  <sheetFormatPr defaultColWidth="9.109375" defaultRowHeight="15" customHeight="1"/>
  <cols>
    <col min="1" max="1" width="3.5546875" style="1" customWidth="1"/>
    <col min="2" max="2" width="6.88671875" style="1" bestFit="1" customWidth="1"/>
    <col min="3" max="3" width="9.5546875" style="1" customWidth="1"/>
    <col min="4" max="4" width="20.6640625" style="1" customWidth="1"/>
    <col min="5" max="7" width="9.5546875" style="1" customWidth="1"/>
    <col min="8" max="8" width="14.88671875" style="1" customWidth="1"/>
    <col min="9" max="9" width="9.5546875" style="1" customWidth="1"/>
    <col min="10" max="10" width="11.6640625" style="1" bestFit="1" customWidth="1"/>
    <col min="11" max="11" width="9.5546875" style="1" customWidth="1"/>
    <col min="12" max="12" width="11" style="1" customWidth="1"/>
    <col min="13" max="13" width="9.5546875" style="1" customWidth="1"/>
    <col min="14" max="14" width="12.88671875" style="1" bestFit="1" customWidth="1"/>
    <col min="15" max="15" width="9.5546875" style="1" customWidth="1"/>
    <col min="16" max="16" width="13.5546875" style="1" customWidth="1"/>
    <col min="17" max="17" width="9.88671875" style="1" customWidth="1"/>
    <col min="18" max="18" width="11.109375" style="1" customWidth="1"/>
    <col min="19" max="19" width="10.5546875" style="1" customWidth="1"/>
    <col min="20" max="20" width="9.5546875" style="1" customWidth="1"/>
    <col min="21" max="16384" width="9.109375" style="1"/>
  </cols>
  <sheetData>
    <row r="1" spans="1:25" ht="15" customHeight="1" thickBot="1">
      <c r="A1" s="2" t="s">
        <v>0</v>
      </c>
      <c r="B1" s="2"/>
      <c r="C1" s="2"/>
      <c r="D1" s="2"/>
      <c r="E1" s="2"/>
      <c r="F1" s="2"/>
      <c r="G1" s="2"/>
      <c r="H1" s="2" t="s">
        <v>1</v>
      </c>
      <c r="I1" s="2"/>
      <c r="J1" s="2"/>
      <c r="K1" s="2"/>
      <c r="L1" s="2"/>
      <c r="M1" s="2"/>
      <c r="N1" s="2"/>
      <c r="O1" s="2"/>
      <c r="P1" s="2"/>
      <c r="Q1" s="2"/>
      <c r="R1" s="2"/>
      <c r="S1" s="2" t="str">
        <f>"Page 1 of " &amp;1</f>
        <v>Page 1 of 1</v>
      </c>
    </row>
    <row r="2" spans="1:25" ht="15" customHeight="1">
      <c r="A2" s="1" t="s">
        <v>2</v>
      </c>
      <c r="E2" s="1" t="s">
        <v>3</v>
      </c>
      <c r="G2" s="1" t="s">
        <v>4</v>
      </c>
      <c r="K2" s="8"/>
      <c r="L2" s="8"/>
      <c r="N2" s="8"/>
      <c r="O2" s="8"/>
      <c r="P2" s="8" t="s">
        <v>5</v>
      </c>
      <c r="S2" s="9"/>
      <c r="T2" s="9"/>
    </row>
    <row r="3" spans="1:25" ht="15" customHeight="1">
      <c r="K3" s="7"/>
      <c r="L3" s="9"/>
      <c r="O3" s="7"/>
      <c r="P3" s="7"/>
      <c r="Q3" s="9" t="s">
        <v>6</v>
      </c>
      <c r="S3" s="7"/>
      <c r="T3" s="9"/>
    </row>
    <row r="4" spans="1:25" ht="15" customHeight="1">
      <c r="A4" s="1" t="s">
        <v>7</v>
      </c>
      <c r="K4" s="7"/>
      <c r="L4" s="9"/>
      <c r="M4" s="7"/>
      <c r="P4" s="7"/>
      <c r="Q4" s="9" t="s">
        <v>8</v>
      </c>
      <c r="S4" s="7"/>
      <c r="T4" s="9"/>
    </row>
    <row r="5" spans="1:25" ht="15" customHeight="1">
      <c r="K5" s="7"/>
      <c r="L5" s="9"/>
      <c r="M5" s="7"/>
      <c r="P5" s="7" t="s">
        <v>9</v>
      </c>
      <c r="Q5" s="9" t="s">
        <v>10</v>
      </c>
      <c r="S5" s="7"/>
      <c r="T5" s="9"/>
    </row>
    <row r="6" spans="1:25" ht="15" customHeight="1">
      <c r="Q6" s="27" t="s">
        <v>114</v>
      </c>
    </row>
    <row r="7" spans="1:25" ht="15" customHeight="1" thickBot="1">
      <c r="A7" s="2" t="s">
        <v>116</v>
      </c>
      <c r="B7" s="5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216" t="s">
        <v>115</v>
      </c>
      <c r="R7" s="10"/>
      <c r="S7" s="10"/>
    </row>
    <row r="8" spans="1:25" ht="15" customHeight="1">
      <c r="B8" s="4"/>
      <c r="C8" s="3"/>
      <c r="D8" s="3"/>
      <c r="E8" s="3"/>
      <c r="F8" s="3"/>
      <c r="G8" s="3"/>
      <c r="H8" s="3"/>
      <c r="I8" s="3"/>
      <c r="J8" s="3"/>
      <c r="K8" s="4"/>
      <c r="L8" s="4"/>
      <c r="M8" s="3"/>
      <c r="N8" s="3"/>
      <c r="O8" s="3"/>
      <c r="P8" s="3"/>
      <c r="Q8" s="3"/>
      <c r="R8" s="3"/>
      <c r="S8" s="3"/>
    </row>
    <row r="9" spans="1:25" ht="15" customHeight="1">
      <c r="B9" s="4"/>
      <c r="C9" s="4"/>
      <c r="D9" s="3" t="s">
        <v>11</v>
      </c>
      <c r="E9" s="4"/>
      <c r="F9" s="4"/>
      <c r="G9" s="3"/>
      <c r="H9" s="3" t="s">
        <v>12</v>
      </c>
      <c r="I9" s="3"/>
      <c r="J9" s="3" t="s">
        <v>13</v>
      </c>
      <c r="K9" s="4"/>
      <c r="L9" s="3" t="s">
        <v>14</v>
      </c>
      <c r="M9" s="4"/>
      <c r="N9" s="3" t="s">
        <v>15</v>
      </c>
      <c r="O9" s="4"/>
      <c r="P9" s="3" t="s">
        <v>16</v>
      </c>
      <c r="Q9" s="4"/>
      <c r="R9" s="3" t="s">
        <v>17</v>
      </c>
      <c r="S9" s="4"/>
    </row>
    <row r="10" spans="1:25" ht="15" customHeight="1">
      <c r="A10" s="1" t="s">
        <v>18</v>
      </c>
      <c r="B10" s="4"/>
      <c r="C10" s="4"/>
      <c r="D10" s="3"/>
      <c r="E10" s="4"/>
      <c r="F10" s="3"/>
      <c r="G10" s="4"/>
      <c r="H10" s="4"/>
      <c r="I10" s="4"/>
      <c r="J10" s="3"/>
      <c r="K10" s="3"/>
      <c r="L10" s="3"/>
      <c r="M10" s="3"/>
      <c r="N10" s="3"/>
      <c r="O10" s="4"/>
      <c r="P10" s="4"/>
      <c r="Q10" s="3"/>
      <c r="R10" s="4" t="s">
        <v>19</v>
      </c>
      <c r="S10" s="4"/>
    </row>
    <row r="11" spans="1:25" ht="15" customHeight="1" thickBot="1">
      <c r="A11" s="2" t="s">
        <v>20</v>
      </c>
      <c r="B11" s="5"/>
      <c r="C11" s="5"/>
      <c r="D11" s="5"/>
      <c r="E11" s="5"/>
      <c r="F11" s="5"/>
      <c r="G11" s="14"/>
      <c r="H11" s="36" t="s">
        <v>21</v>
      </c>
      <c r="I11" s="14"/>
      <c r="J11" s="36" t="s">
        <v>22</v>
      </c>
      <c r="K11" s="14"/>
      <c r="L11" s="10">
        <v>2021</v>
      </c>
      <c r="M11" s="10"/>
      <c r="N11" s="10">
        <v>2022</v>
      </c>
      <c r="O11" s="10"/>
      <c r="P11" s="10">
        <v>2023</v>
      </c>
      <c r="Q11" s="14"/>
      <c r="R11" s="5" t="s">
        <v>23</v>
      </c>
      <c r="S11" s="10"/>
    </row>
    <row r="12" spans="1:25" ht="15" customHeight="1">
      <c r="A12" s="1">
        <v>1</v>
      </c>
      <c r="B12" s="6"/>
      <c r="C12" s="6"/>
      <c r="D12" s="6"/>
      <c r="E12" s="6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6"/>
      <c r="R12" s="6"/>
      <c r="S12" s="6"/>
    </row>
    <row r="13" spans="1:25" ht="15" customHeight="1">
      <c r="A13" s="1">
        <v>2</v>
      </c>
      <c r="B13" s="6" t="s">
        <v>24</v>
      </c>
      <c r="C13" s="6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</row>
    <row r="14" spans="1:25" ht="15" customHeight="1">
      <c r="A14" s="1">
        <v>3</v>
      </c>
      <c r="F14" s="12"/>
      <c r="G14" s="12"/>
      <c r="H14" s="11"/>
      <c r="I14" s="11"/>
      <c r="J14" s="11"/>
      <c r="K14" s="12"/>
      <c r="L14" s="12"/>
      <c r="M14" s="12"/>
      <c r="N14" s="12"/>
      <c r="O14" s="12"/>
      <c r="P14" s="12"/>
      <c r="Q14" s="12"/>
      <c r="R14" s="12"/>
      <c r="S14" s="12"/>
    </row>
    <row r="15" spans="1:25" ht="15" customHeight="1">
      <c r="A15" s="1">
        <v>4</v>
      </c>
      <c r="C15" s="1" t="s">
        <v>25</v>
      </c>
      <c r="F15" s="12"/>
      <c r="G15" s="12"/>
      <c r="H15" s="25">
        <v>4298</v>
      </c>
      <c r="I15" s="25"/>
      <c r="J15" s="25">
        <v>4255</v>
      </c>
      <c r="K15" s="25"/>
      <c r="L15" s="25">
        <v>4393</v>
      </c>
      <c r="M15" s="25"/>
      <c r="N15" s="30">
        <v>4385</v>
      </c>
      <c r="O15" s="25"/>
      <c r="P15" s="30">
        <v>4669</v>
      </c>
      <c r="Q15" s="25"/>
      <c r="R15" s="26">
        <f>(P15/H15)^(1/4)-1</f>
        <v>2.0914484886455087E-2</v>
      </c>
      <c r="S15" s="27"/>
      <c r="W15" s="11"/>
      <c r="Y15" s="18"/>
    </row>
    <row r="16" spans="1:25" ht="15" customHeight="1">
      <c r="A16" s="1">
        <v>5</v>
      </c>
      <c r="F16" s="12"/>
      <c r="G16" s="12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3"/>
      <c r="S16" s="24"/>
      <c r="Y16" s="18"/>
    </row>
    <row r="17" spans="1:25" ht="15" customHeight="1">
      <c r="A17" s="1">
        <v>6</v>
      </c>
      <c r="C17" s="1" t="s">
        <v>26</v>
      </c>
      <c r="F17" s="12"/>
      <c r="G17" s="15"/>
      <c r="H17" s="28">
        <f>+H15/H23*1000</f>
        <v>5.5676483961381402</v>
      </c>
      <c r="I17" s="25"/>
      <c r="J17" s="28">
        <f>+J15/J23*1000</f>
        <v>5.4131577262277997</v>
      </c>
      <c r="K17" s="25"/>
      <c r="L17" s="28">
        <f>+L15/L23*1000</f>
        <v>5.4772220356052683</v>
      </c>
      <c r="M17" s="25"/>
      <c r="N17" s="28">
        <f>+N15/N23*1000</f>
        <v>5.3490868787468129</v>
      </c>
      <c r="O17" s="25"/>
      <c r="P17" s="28">
        <f>+P15/P23*1000</f>
        <v>5.597358248310992</v>
      </c>
      <c r="Q17" s="25"/>
      <c r="R17" s="26">
        <f>(P17/H17)^(1/4)-1</f>
        <v>1.3313783157806736E-3</v>
      </c>
      <c r="S17" s="24"/>
      <c r="T17" s="16"/>
      <c r="W17" s="19"/>
      <c r="X17" s="16"/>
      <c r="Y17" s="20"/>
    </row>
    <row r="18" spans="1:25" ht="15" customHeight="1">
      <c r="A18" s="1">
        <v>7</v>
      </c>
      <c r="F18" s="12"/>
      <c r="G18" s="12"/>
      <c r="H18" s="28"/>
      <c r="I18" s="28"/>
      <c r="J18" s="80"/>
      <c r="K18" s="28"/>
      <c r="L18" s="28"/>
      <c r="M18" s="28"/>
      <c r="N18" s="28"/>
      <c r="O18" s="28"/>
      <c r="P18" s="28"/>
      <c r="Q18" s="25"/>
      <c r="R18" s="26"/>
      <c r="S18" s="24"/>
      <c r="Y18" s="18"/>
    </row>
    <row r="19" spans="1:25" ht="15" customHeight="1">
      <c r="A19" s="1">
        <v>8</v>
      </c>
      <c r="C19" s="1" t="s">
        <v>27</v>
      </c>
      <c r="F19" s="12"/>
      <c r="G19" s="12"/>
      <c r="H19" s="25">
        <v>19783566.707000002</v>
      </c>
      <c r="I19" s="21"/>
      <c r="J19" s="25">
        <v>19953730.681000002</v>
      </c>
      <c r="K19" s="21"/>
      <c r="L19" s="25">
        <v>20092642.947000001</v>
      </c>
      <c r="N19" s="25">
        <v>20466729.267999999</v>
      </c>
      <c r="P19" s="30">
        <v>20790700.965</v>
      </c>
      <c r="Q19" s="21"/>
      <c r="R19" s="26">
        <v>2.0445025001464279E-2</v>
      </c>
      <c r="S19" s="27"/>
      <c r="W19" s="11"/>
      <c r="Y19" s="18"/>
    </row>
    <row r="20" spans="1:25" ht="15" customHeight="1">
      <c r="A20" s="1">
        <v>9</v>
      </c>
      <c r="F20" s="12"/>
      <c r="G20" s="12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6"/>
      <c r="S20" s="27"/>
      <c r="Y20" s="18"/>
    </row>
    <row r="21" spans="1:25" ht="15" customHeight="1">
      <c r="A21" s="1">
        <v>10</v>
      </c>
      <c r="C21" s="1" t="s">
        <v>28</v>
      </c>
      <c r="F21" s="12"/>
      <c r="G21" s="12"/>
      <c r="H21" s="25">
        <f>+H19/H23*1000</f>
        <v>25627.720671503135</v>
      </c>
      <c r="I21" s="25"/>
      <c r="J21" s="25">
        <f>+J19/J23*1000</f>
        <v>25384.886346163064</v>
      </c>
      <c r="K21" s="25"/>
      <c r="L21" s="25">
        <f>+L19/L23*1000</f>
        <v>25051.642773243155</v>
      </c>
      <c r="M21" s="25"/>
      <c r="N21" s="25">
        <f>+N19/N23*1000</f>
        <v>24966.547999617367</v>
      </c>
      <c r="O21" s="25"/>
      <c r="P21" s="25">
        <f>+P19/P23*1000</f>
        <v>24924.609452690096</v>
      </c>
      <c r="Q21" s="25"/>
      <c r="R21" s="26">
        <f>(P21/H21)^(1/4)-1</f>
        <v>-6.9306111534002124E-3</v>
      </c>
      <c r="S21" s="27"/>
      <c r="W21" s="11"/>
      <c r="Y21" s="18"/>
    </row>
    <row r="22" spans="1:25" ht="15" customHeight="1">
      <c r="A22" s="1">
        <v>11</v>
      </c>
      <c r="F22" s="12"/>
      <c r="G22" s="12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6"/>
      <c r="S22" s="27"/>
      <c r="Y22" s="18"/>
    </row>
    <row r="23" spans="1:25" ht="15" customHeight="1">
      <c r="A23" s="1">
        <v>12</v>
      </c>
      <c r="C23" s="1" t="s">
        <v>29</v>
      </c>
      <c r="F23" s="12"/>
      <c r="G23" s="12"/>
      <c r="H23" s="30">
        <v>771959.66666666663</v>
      </c>
      <c r="I23" s="24"/>
      <c r="J23" s="25">
        <v>786047.66666666663</v>
      </c>
      <c r="K23" s="24"/>
      <c r="L23" s="25">
        <v>802048.91666666663</v>
      </c>
      <c r="M23" s="21"/>
      <c r="N23" s="30">
        <v>819766.08333333337</v>
      </c>
      <c r="O23" s="21"/>
      <c r="P23" s="30">
        <v>834143.5</v>
      </c>
      <c r="Q23" s="21"/>
      <c r="R23" s="26">
        <f>(P23/H23)^(1/4)-1</f>
        <v>1.9557068713468961E-2</v>
      </c>
      <c r="S23" s="27"/>
      <c r="W23" s="11"/>
      <c r="Y23" s="18"/>
    </row>
    <row r="24" spans="1:25" ht="15" customHeight="1">
      <c r="A24" s="1">
        <v>13</v>
      </c>
      <c r="F24" s="12"/>
      <c r="G24" s="12"/>
      <c r="H24" s="32"/>
      <c r="I24" s="32"/>
      <c r="J24" s="32"/>
      <c r="K24" s="32"/>
      <c r="L24" s="32"/>
      <c r="M24" s="21"/>
      <c r="N24" s="32"/>
      <c r="O24" s="21"/>
      <c r="P24" s="32"/>
      <c r="Q24" s="21"/>
      <c r="R24" s="26"/>
      <c r="S24" s="27"/>
      <c r="Y24" s="18"/>
    </row>
    <row r="25" spans="1:25" ht="15" customHeight="1">
      <c r="A25" s="1">
        <v>14</v>
      </c>
      <c r="C25" s="1" t="s">
        <v>30</v>
      </c>
      <c r="F25" s="31"/>
      <c r="G25" s="17"/>
      <c r="H25" s="30">
        <v>5641</v>
      </c>
      <c r="I25" s="24"/>
      <c r="J25" s="25">
        <v>5791</v>
      </c>
      <c r="K25" s="24"/>
      <c r="L25" s="30">
        <v>5835</v>
      </c>
      <c r="M25" s="24"/>
      <c r="N25" s="30">
        <v>6549</v>
      </c>
      <c r="O25" s="24"/>
      <c r="P25" s="30">
        <v>6433</v>
      </c>
      <c r="Q25" s="21"/>
      <c r="R25" s="26">
        <f>(P25/H25)^(1/4)-1</f>
        <v>3.3390257715794736E-2</v>
      </c>
      <c r="S25" s="27"/>
      <c r="W25" s="11"/>
      <c r="Y25" s="18"/>
    </row>
    <row r="26" spans="1:25" ht="15" customHeight="1">
      <c r="A26" s="1">
        <v>15</v>
      </c>
      <c r="F26" s="12"/>
      <c r="G26" s="12"/>
      <c r="H26" s="32"/>
      <c r="I26" s="32"/>
      <c r="J26" s="32"/>
      <c r="K26" s="32"/>
      <c r="L26" s="32"/>
      <c r="M26" s="32"/>
      <c r="N26" s="32"/>
      <c r="O26" s="32"/>
      <c r="P26" s="32"/>
      <c r="Q26" s="21"/>
      <c r="R26" s="26"/>
      <c r="S26" s="27"/>
      <c r="Y26" s="18"/>
    </row>
    <row r="27" spans="1:25" ht="15" customHeight="1">
      <c r="A27" s="1">
        <v>16</v>
      </c>
      <c r="C27" s="1" t="s">
        <v>31</v>
      </c>
      <c r="F27" s="12"/>
      <c r="G27" s="12"/>
      <c r="H27" s="30">
        <f>ServiceAreaPop!F39</f>
        <v>1714128.6308333334</v>
      </c>
      <c r="I27" s="30"/>
      <c r="J27" s="30">
        <f>ServiceAreaPop!F40</f>
        <v>1738336.5558333329</v>
      </c>
      <c r="K27" s="30"/>
      <c r="L27" s="30">
        <f>ServiceAreaPop!F41</f>
        <v>1783986.6199999996</v>
      </c>
      <c r="M27" s="24"/>
      <c r="N27" s="30">
        <f>ServiceAreaPop!F42</f>
        <v>1824085.8521596675</v>
      </c>
      <c r="O27" s="24"/>
      <c r="P27" s="30">
        <f>ServiceAreaPop!F43</f>
        <v>1859464.1995002599</v>
      </c>
      <c r="Q27" s="21"/>
      <c r="R27" s="26">
        <f>(P27/H27)^(1/4)-1</f>
        <v>2.055426751265732E-2</v>
      </c>
      <c r="S27" s="27"/>
      <c r="W27" s="11"/>
      <c r="Y27" s="18"/>
    </row>
    <row r="28" spans="1:25" ht="15" customHeight="1">
      <c r="A28" s="1">
        <v>17</v>
      </c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27"/>
      <c r="Y28" s="18"/>
    </row>
    <row r="29" spans="1:25" ht="15" customHeight="1">
      <c r="A29" s="1">
        <v>18</v>
      </c>
      <c r="C29" s="27" t="s">
        <v>32</v>
      </c>
      <c r="D29" s="47"/>
      <c r="E29" s="47"/>
      <c r="F29" s="12"/>
      <c r="G29" s="12"/>
      <c r="H29" s="54">
        <f>'Info_T&amp;DMiles'!H7</f>
        <v>11800.542839000002</v>
      </c>
      <c r="I29" s="54"/>
      <c r="J29" s="54">
        <f>'Info_T&amp;DMiles'!I7</f>
        <v>11961.124630000006</v>
      </c>
      <c r="K29" s="54"/>
      <c r="L29" s="54">
        <f>'Info_T&amp;DMiles'!J7</f>
        <v>12137.639218000015</v>
      </c>
      <c r="M29" s="30"/>
      <c r="N29" s="54">
        <f>'Info_T&amp;DMiles'!K7</f>
        <v>12376.006646000002</v>
      </c>
      <c r="O29" s="30"/>
      <c r="P29" s="54">
        <f>'Info_T&amp;DMiles'!L7</f>
        <v>12612.23</v>
      </c>
      <c r="Q29" s="22"/>
      <c r="R29" s="26">
        <f t="shared" ref="R29" si="0">(P29/H29)^(1/4)-1</f>
        <v>1.6769415325855075E-2</v>
      </c>
      <c r="Y29" s="18"/>
    </row>
    <row r="30" spans="1:25" ht="15" customHeight="1">
      <c r="A30" s="1">
        <v>19</v>
      </c>
      <c r="D30" s="48"/>
      <c r="E30" s="48"/>
      <c r="F30" s="12"/>
      <c r="G30" s="12"/>
      <c r="H30" s="55"/>
      <c r="I30" s="55"/>
      <c r="J30" s="55"/>
      <c r="K30" s="55"/>
      <c r="L30" s="55"/>
      <c r="M30" s="55"/>
      <c r="N30" s="55"/>
      <c r="O30" s="55"/>
      <c r="P30" s="55"/>
      <c r="Q30" s="22"/>
      <c r="R30" s="29"/>
      <c r="Y30" s="18"/>
    </row>
    <row r="31" spans="1:25" ht="15" customHeight="1">
      <c r="A31" s="1">
        <v>20</v>
      </c>
      <c r="C31" s="1" t="s">
        <v>33</v>
      </c>
      <c r="D31" s="48"/>
      <c r="E31" s="48"/>
      <c r="F31" s="12"/>
      <c r="G31" s="12"/>
      <c r="H31" s="30">
        <f>'Info_T&amp;DMiles'!H16</f>
        <v>1344.5055080000006</v>
      </c>
      <c r="I31" s="30"/>
      <c r="J31" s="30">
        <f>'Info_T&amp;DMiles'!I16</f>
        <v>1342.6366659090911</v>
      </c>
      <c r="K31" s="30"/>
      <c r="L31" s="30">
        <f>'Info_T&amp;DMiles'!J16</f>
        <v>1343.4346559999999</v>
      </c>
      <c r="M31" s="30"/>
      <c r="N31" s="30">
        <f>'Info_T&amp;DMiles'!K16</f>
        <v>1347.7888230000003</v>
      </c>
      <c r="O31" s="30"/>
      <c r="P31" s="30">
        <f>'Info_T&amp;DMiles'!L16</f>
        <v>1361.77</v>
      </c>
      <c r="Q31" s="21"/>
      <c r="R31" s="26">
        <f>(P31/H31)^(1/4)-1</f>
        <v>3.1948503776391135E-3</v>
      </c>
      <c r="Y31" s="18"/>
    </row>
    <row r="32" spans="1:25" ht="15" customHeight="1">
      <c r="A32" s="1">
        <v>21</v>
      </c>
      <c r="F32" s="12"/>
      <c r="G32" s="12"/>
      <c r="H32" s="12"/>
      <c r="I32" s="12"/>
      <c r="J32" s="11"/>
      <c r="K32" s="12"/>
      <c r="L32" s="11"/>
      <c r="M32" s="12"/>
      <c r="N32" s="12"/>
      <c r="O32" s="12"/>
      <c r="P32" s="12"/>
      <c r="Q32" s="12"/>
      <c r="R32" s="12"/>
    </row>
    <row r="33" spans="1:19" ht="15" customHeight="1">
      <c r="A33" s="1">
        <v>22</v>
      </c>
      <c r="B33" s="6"/>
      <c r="C33" s="6"/>
      <c r="D33" s="6"/>
      <c r="E33" s="6"/>
      <c r="F33" s="12"/>
      <c r="G33" s="12"/>
      <c r="H33" s="12"/>
      <c r="I33" s="12"/>
      <c r="J33" s="12"/>
      <c r="K33" s="12"/>
      <c r="L33" s="12"/>
      <c r="M33" s="6"/>
      <c r="N33" s="6"/>
      <c r="O33" s="6"/>
      <c r="P33" s="12"/>
      <c r="Q33" s="12"/>
      <c r="R33" s="12"/>
      <c r="S33" s="12"/>
    </row>
    <row r="34" spans="1:19" ht="15" customHeight="1">
      <c r="A34" s="1">
        <v>23</v>
      </c>
      <c r="B34" s="6"/>
      <c r="C34" s="6"/>
      <c r="D34" s="6"/>
      <c r="E34" s="6"/>
      <c r="F34" s="6"/>
      <c r="G34" s="12"/>
      <c r="H34" s="12"/>
      <c r="I34" s="12"/>
      <c r="J34" s="12"/>
      <c r="K34" s="12"/>
      <c r="L34" s="12"/>
      <c r="M34" s="6"/>
      <c r="N34" s="6"/>
      <c r="O34" s="6"/>
      <c r="P34" s="12"/>
      <c r="Q34" s="12"/>
      <c r="R34" s="12"/>
      <c r="S34" s="12"/>
    </row>
    <row r="35" spans="1:19" ht="15" customHeight="1">
      <c r="A35" s="1">
        <v>24</v>
      </c>
      <c r="B35" s="6"/>
      <c r="C35" s="6"/>
      <c r="D35" s="6"/>
      <c r="E35" s="6"/>
      <c r="F35" s="6"/>
      <c r="G35" s="6"/>
      <c r="H35" s="12"/>
      <c r="I35" s="6"/>
      <c r="J35" s="6"/>
      <c r="K35" s="6"/>
      <c r="L35" s="6"/>
      <c r="M35" s="6"/>
      <c r="N35" s="6"/>
      <c r="O35" s="12"/>
      <c r="P35" s="11"/>
      <c r="Q35" s="12"/>
      <c r="R35" s="26"/>
      <c r="S35" s="12"/>
    </row>
    <row r="36" spans="1:19" ht="15" customHeight="1">
      <c r="A36" s="1">
        <v>25</v>
      </c>
      <c r="B36" s="6"/>
      <c r="C36" s="6"/>
      <c r="D36" s="6"/>
      <c r="E36" s="6"/>
      <c r="F36" s="6"/>
      <c r="G36" s="6"/>
      <c r="H36" s="12"/>
      <c r="I36" s="6"/>
      <c r="J36" s="6"/>
      <c r="K36" s="6"/>
      <c r="L36" s="6"/>
      <c r="M36" s="6"/>
      <c r="N36" s="6"/>
      <c r="O36" s="11"/>
      <c r="P36" s="11"/>
      <c r="Q36" s="12"/>
      <c r="R36" s="26"/>
      <c r="S36" s="12"/>
    </row>
    <row r="37" spans="1:19" ht="15" customHeight="1">
      <c r="A37" s="1">
        <v>26</v>
      </c>
      <c r="B37" s="6"/>
      <c r="C37" s="6"/>
      <c r="D37" s="33"/>
      <c r="F37" s="12"/>
      <c r="G37" s="12"/>
      <c r="H37" s="12"/>
      <c r="I37" s="12"/>
      <c r="J37" s="12"/>
      <c r="K37" s="12"/>
      <c r="L37" s="11"/>
      <c r="N37" s="11"/>
      <c r="P37" s="11"/>
      <c r="R37" s="26"/>
      <c r="S37" s="12"/>
    </row>
    <row r="38" spans="1:19" ht="15" customHeight="1">
      <c r="A38" s="1">
        <v>27</v>
      </c>
      <c r="B38" s="6"/>
      <c r="C38" s="6"/>
      <c r="D38" s="34"/>
      <c r="F38" s="12"/>
      <c r="G38" s="12"/>
      <c r="H38" s="12"/>
      <c r="I38" s="12"/>
      <c r="J38" s="12"/>
      <c r="K38" s="12"/>
      <c r="M38" s="12"/>
      <c r="N38" s="12"/>
      <c r="O38" s="12"/>
      <c r="P38" s="12"/>
      <c r="Q38" s="12"/>
      <c r="R38" s="12"/>
      <c r="S38" s="12"/>
    </row>
    <row r="39" spans="1:19" ht="15" customHeight="1">
      <c r="A39" s="1">
        <v>28</v>
      </c>
      <c r="B39" s="6"/>
      <c r="C39" s="6"/>
      <c r="D39" s="34"/>
      <c r="F39" s="12"/>
      <c r="G39" s="12"/>
      <c r="H39" s="12"/>
      <c r="I39" s="12"/>
      <c r="J39" s="12"/>
      <c r="K39" s="12"/>
      <c r="M39" s="12"/>
      <c r="N39" s="12"/>
      <c r="O39" s="12"/>
      <c r="P39" s="35"/>
      <c r="Q39" s="12"/>
      <c r="R39" s="12"/>
      <c r="S39" s="12"/>
    </row>
    <row r="40" spans="1:19" ht="15" customHeight="1">
      <c r="A40" s="1">
        <v>29</v>
      </c>
      <c r="B40" s="6"/>
      <c r="C40" s="6"/>
      <c r="D40" s="34"/>
      <c r="F40" s="12"/>
      <c r="G40" s="12"/>
      <c r="H40" s="12"/>
      <c r="I40" s="12"/>
      <c r="J40" s="12"/>
      <c r="K40" s="12"/>
      <c r="M40" s="12"/>
      <c r="N40" s="12"/>
      <c r="O40" s="12"/>
      <c r="P40" s="35"/>
      <c r="Q40" s="12"/>
      <c r="R40" s="12"/>
      <c r="S40" s="12"/>
    </row>
    <row r="41" spans="1:19" ht="15" customHeight="1">
      <c r="A41" s="1">
        <v>30</v>
      </c>
      <c r="B41" s="6"/>
      <c r="C41" s="6"/>
      <c r="D41" s="34"/>
      <c r="F41" s="12"/>
      <c r="G41" s="12"/>
      <c r="H41" s="12"/>
      <c r="I41" s="12"/>
      <c r="J41" s="12"/>
      <c r="K41" s="12"/>
      <c r="M41" s="12"/>
      <c r="N41" s="12"/>
      <c r="O41" s="12"/>
      <c r="P41" s="35"/>
      <c r="Q41" s="12"/>
      <c r="R41" s="12"/>
      <c r="S41" s="12"/>
    </row>
    <row r="42" spans="1:19" ht="15" customHeight="1">
      <c r="A42" s="1">
        <v>31</v>
      </c>
      <c r="B42" s="6"/>
      <c r="C42" s="6"/>
      <c r="D42" s="34"/>
      <c r="F42" s="12"/>
      <c r="G42" s="12"/>
      <c r="H42" s="12"/>
      <c r="I42" s="12"/>
      <c r="J42" s="12"/>
      <c r="K42" s="12"/>
      <c r="M42" s="12"/>
      <c r="N42" s="12"/>
      <c r="O42" s="12"/>
      <c r="P42" s="12"/>
      <c r="Q42" s="12"/>
      <c r="R42" s="12"/>
      <c r="S42" s="12"/>
    </row>
    <row r="43" spans="1:19" ht="15" customHeight="1">
      <c r="A43" s="1">
        <v>32</v>
      </c>
      <c r="B43" s="6"/>
      <c r="C43" s="6"/>
      <c r="D43" s="34"/>
      <c r="F43" s="12"/>
      <c r="G43" s="12"/>
      <c r="H43" s="12"/>
      <c r="I43" s="12"/>
      <c r="J43" s="12"/>
      <c r="K43" s="12"/>
      <c r="M43" s="12"/>
      <c r="N43" s="12"/>
      <c r="O43" s="12"/>
      <c r="P43" s="12"/>
      <c r="Q43" s="12"/>
      <c r="R43" s="12"/>
      <c r="S43" s="12"/>
    </row>
    <row r="44" spans="1:19" ht="15" customHeight="1">
      <c r="A44" s="1">
        <v>33</v>
      </c>
      <c r="B44" s="6"/>
      <c r="C44" s="6"/>
      <c r="D44" s="34"/>
      <c r="F44" s="12"/>
      <c r="G44" s="12"/>
      <c r="H44" s="12"/>
      <c r="I44" s="12"/>
      <c r="J44" s="12"/>
      <c r="K44" s="12"/>
      <c r="L44" s="11"/>
      <c r="M44" s="12"/>
      <c r="N44" s="12"/>
      <c r="O44" s="12"/>
      <c r="P44" s="12"/>
      <c r="Q44" s="12"/>
      <c r="R44" s="12"/>
      <c r="S44" s="12"/>
    </row>
    <row r="45" spans="1:19" ht="15" customHeight="1">
      <c r="A45" s="1">
        <v>34</v>
      </c>
      <c r="B45" s="6"/>
      <c r="C45" s="6"/>
      <c r="D45" s="34"/>
      <c r="F45" s="12"/>
      <c r="G45" s="12"/>
      <c r="H45" s="12"/>
      <c r="I45" s="12"/>
      <c r="J45" s="12"/>
      <c r="K45" s="12"/>
      <c r="L45" s="11"/>
      <c r="M45" s="12"/>
      <c r="N45" s="12"/>
      <c r="O45" s="12"/>
      <c r="P45" s="12"/>
      <c r="Q45" s="12"/>
      <c r="R45" s="12"/>
      <c r="S45" s="12"/>
    </row>
    <row r="46" spans="1:19" ht="15" customHeight="1">
      <c r="A46" s="1">
        <v>35</v>
      </c>
      <c r="B46" s="6"/>
      <c r="C46" s="6"/>
      <c r="F46" s="12"/>
      <c r="G46" s="12"/>
      <c r="H46" s="12"/>
      <c r="I46" s="12"/>
      <c r="J46" s="12"/>
      <c r="K46" s="12"/>
      <c r="L46" s="11"/>
      <c r="M46" s="12"/>
      <c r="N46" s="12"/>
      <c r="O46" s="12"/>
      <c r="P46" s="12"/>
      <c r="Q46" s="12"/>
      <c r="R46" s="12"/>
      <c r="S46" s="12"/>
    </row>
    <row r="47" spans="1:19" ht="15" customHeight="1">
      <c r="A47" s="1">
        <v>36</v>
      </c>
      <c r="B47" s="6"/>
      <c r="C47" s="6"/>
      <c r="F47" s="12"/>
      <c r="G47" s="12"/>
      <c r="H47" s="12"/>
      <c r="I47" s="12"/>
      <c r="J47" s="12"/>
      <c r="K47" s="12"/>
      <c r="L47" s="11"/>
      <c r="M47" s="12"/>
      <c r="N47" s="12"/>
      <c r="O47" s="12"/>
      <c r="P47" s="12"/>
      <c r="Q47" s="12"/>
      <c r="R47" s="12"/>
      <c r="S47" s="12"/>
    </row>
    <row r="48" spans="1:19" ht="15" customHeight="1">
      <c r="A48" s="1">
        <v>37</v>
      </c>
      <c r="B48" s="6"/>
      <c r="C48" s="6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</row>
    <row r="49" spans="1:19" ht="15" customHeight="1">
      <c r="A49" s="1">
        <v>38</v>
      </c>
      <c r="B49" s="6"/>
      <c r="C49" s="6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</row>
    <row r="50" spans="1:19" ht="15" customHeight="1" thickBot="1">
      <c r="A50" s="2">
        <v>39</v>
      </c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</row>
    <row r="51" spans="1:19" ht="15" customHeight="1">
      <c r="A51" s="1" t="s">
        <v>34</v>
      </c>
      <c r="Q51" s="1" t="s">
        <v>35</v>
      </c>
    </row>
  </sheetData>
  <phoneticPr fontId="2" type="noConversion"/>
  <printOptions horizontalCentered="1" verticalCentered="1"/>
  <pageMargins left="0.25" right="0" top="0" bottom="0" header="0.5" footer="0.18"/>
  <pageSetup scale="60" orientation="landscape" r:id="rId1"/>
  <headerFooter alignWithMargins="0"/>
  <customProperties>
    <customPr name="_pios_id" r:id="rId2"/>
    <customPr name="EpmWorksheetKeyString_GUID" r:id="rId3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ED1CBF-CF3C-43D7-82F3-6A2B4500F90A}">
  <dimension ref="A1:N27"/>
  <sheetViews>
    <sheetView workbookViewId="0">
      <selection activeCell="G32" sqref="G32"/>
    </sheetView>
  </sheetViews>
  <sheetFormatPr defaultRowHeight="13.2"/>
  <cols>
    <col min="1" max="1" width="5.88671875" style="56" customWidth="1"/>
    <col min="2" max="2" width="11.109375" customWidth="1"/>
    <col min="3" max="3" width="10.6640625" customWidth="1"/>
    <col min="4" max="4" width="11" customWidth="1"/>
    <col min="5" max="5" width="10.88671875" style="57" customWidth="1"/>
    <col min="6" max="6" width="8.6640625" style="57"/>
    <col min="7" max="7" width="44.5546875" customWidth="1"/>
    <col min="8" max="8" width="14.33203125" customWidth="1"/>
    <col min="14" max="14" width="30" bestFit="1" customWidth="1"/>
    <col min="15" max="19" width="10.33203125" bestFit="1" customWidth="1"/>
    <col min="20" max="20" width="9.33203125" bestFit="1" customWidth="1"/>
  </cols>
  <sheetData>
    <row r="1" spans="1:14">
      <c r="G1" s="57"/>
      <c r="H1" s="57"/>
      <c r="I1" s="57"/>
      <c r="J1" s="57"/>
      <c r="K1" s="57"/>
      <c r="L1" s="57"/>
      <c r="M1" s="57"/>
      <c r="N1" s="57"/>
    </row>
    <row r="2" spans="1:14">
      <c r="A2" s="56" t="s">
        <v>18</v>
      </c>
    </row>
    <row r="3" spans="1:14">
      <c r="A3" s="58" t="s">
        <v>20</v>
      </c>
      <c r="B3" s="59" t="s">
        <v>36</v>
      </c>
      <c r="F3" s="60" t="s">
        <v>37</v>
      </c>
    </row>
    <row r="4" spans="1:14">
      <c r="C4" s="6"/>
      <c r="D4" s="1"/>
    </row>
    <row r="5" spans="1:14">
      <c r="A5" s="56">
        <v>1</v>
      </c>
      <c r="B5" s="6"/>
      <c r="C5" s="1"/>
      <c r="D5" s="1"/>
    </row>
    <row r="6" spans="1:14">
      <c r="A6" s="56">
        <v>2</v>
      </c>
      <c r="B6" s="6" t="s">
        <v>24</v>
      </c>
      <c r="C6" s="6"/>
      <c r="D6" s="1"/>
    </row>
    <row r="7" spans="1:14">
      <c r="A7" s="56">
        <v>3</v>
      </c>
      <c r="B7" s="1"/>
      <c r="C7" s="1"/>
      <c r="D7" s="1"/>
    </row>
    <row r="8" spans="1:14">
      <c r="A8" s="56">
        <v>4</v>
      </c>
      <c r="B8" s="1" t="s">
        <v>25</v>
      </c>
      <c r="C8" s="1"/>
      <c r="D8" s="1"/>
      <c r="E8" s="61" t="s">
        <v>38</v>
      </c>
      <c r="F8" s="57" t="s">
        <v>39</v>
      </c>
      <c r="H8" s="62"/>
    </row>
    <row r="9" spans="1:14">
      <c r="A9" s="56">
        <v>5</v>
      </c>
      <c r="B9" s="1"/>
      <c r="C9" s="1"/>
      <c r="D9" s="1"/>
      <c r="E9" s="63"/>
      <c r="G9" s="57"/>
      <c r="H9" s="57"/>
      <c r="I9" s="57"/>
      <c r="J9" s="57"/>
      <c r="K9" s="57"/>
    </row>
    <row r="10" spans="1:14">
      <c r="A10" s="56">
        <v>6</v>
      </c>
      <c r="B10" s="1" t="s">
        <v>26</v>
      </c>
      <c r="C10" s="1"/>
      <c r="D10" s="1"/>
      <c r="E10" s="61" t="s">
        <v>38</v>
      </c>
      <c r="F10" s="57" t="s">
        <v>40</v>
      </c>
    </row>
    <row r="11" spans="1:14">
      <c r="A11" s="56">
        <v>7</v>
      </c>
      <c r="B11" s="1"/>
      <c r="C11" s="1"/>
      <c r="D11" s="1"/>
    </row>
    <row r="12" spans="1:14">
      <c r="A12" s="56">
        <v>8</v>
      </c>
      <c r="B12" s="1" t="s">
        <v>27</v>
      </c>
      <c r="C12" s="1"/>
      <c r="D12" s="1"/>
      <c r="E12" s="61" t="s">
        <v>38</v>
      </c>
      <c r="F12" s="57" t="s">
        <v>41</v>
      </c>
    </row>
    <row r="13" spans="1:14">
      <c r="A13" s="56">
        <v>9</v>
      </c>
      <c r="B13" s="1"/>
      <c r="C13" s="1"/>
      <c r="D13" s="1"/>
      <c r="F13" s="62"/>
      <c r="G13" s="62"/>
      <c r="H13" s="62"/>
    </row>
    <row r="14" spans="1:14">
      <c r="A14" s="56">
        <v>10</v>
      </c>
      <c r="B14" s="1" t="s">
        <v>42</v>
      </c>
      <c r="C14" s="1"/>
      <c r="D14" s="1"/>
      <c r="E14" s="61" t="s">
        <v>38</v>
      </c>
      <c r="F14" s="57" t="s">
        <v>43</v>
      </c>
    </row>
    <row r="15" spans="1:14">
      <c r="A15" s="56">
        <v>11</v>
      </c>
      <c r="B15" s="1"/>
      <c r="C15" s="1"/>
      <c r="D15" s="1"/>
    </row>
    <row r="16" spans="1:14">
      <c r="A16" s="56">
        <v>12</v>
      </c>
      <c r="B16" s="1" t="s">
        <v>29</v>
      </c>
      <c r="C16" s="1"/>
      <c r="D16" s="1"/>
      <c r="E16" s="61" t="s">
        <v>38</v>
      </c>
      <c r="F16" s="57" t="s">
        <v>44</v>
      </c>
    </row>
    <row r="17" spans="1:14">
      <c r="A17" s="56">
        <v>13</v>
      </c>
      <c r="B17" s="1"/>
      <c r="C17" s="1"/>
      <c r="D17" s="1"/>
      <c r="F17" s="62"/>
      <c r="G17" s="62"/>
      <c r="H17" s="62"/>
    </row>
    <row r="18" spans="1:14">
      <c r="A18" s="56">
        <v>14</v>
      </c>
      <c r="B18" s="1" t="s">
        <v>30</v>
      </c>
      <c r="C18" s="1"/>
      <c r="D18" s="1"/>
      <c r="E18" s="61" t="s">
        <v>38</v>
      </c>
      <c r="F18" s="57" t="s">
        <v>45</v>
      </c>
      <c r="G18" s="63"/>
      <c r="H18" s="63"/>
      <c r="I18" s="63"/>
      <c r="J18" s="63"/>
      <c r="K18" s="63"/>
      <c r="L18" s="63"/>
    </row>
    <row r="19" spans="1:14">
      <c r="A19" s="56">
        <v>15</v>
      </c>
      <c r="B19" s="1"/>
      <c r="C19" s="1"/>
      <c r="D19" s="1"/>
      <c r="F19" s="62"/>
      <c r="G19" s="63"/>
      <c r="H19" s="63"/>
      <c r="I19" s="63"/>
      <c r="J19" s="63"/>
      <c r="K19" s="63"/>
    </row>
    <row r="20" spans="1:14">
      <c r="A20" s="56">
        <v>16</v>
      </c>
      <c r="B20" s="1" t="s">
        <v>31</v>
      </c>
      <c r="C20" s="1"/>
      <c r="D20" s="1"/>
      <c r="E20" s="61" t="s">
        <v>38</v>
      </c>
      <c r="F20" s="57" t="s">
        <v>46</v>
      </c>
    </row>
    <row r="21" spans="1:14">
      <c r="A21" s="56">
        <v>17</v>
      </c>
      <c r="B21" s="1"/>
      <c r="C21" s="1"/>
      <c r="D21" s="1"/>
      <c r="E21" s="61"/>
      <c r="F21" s="57" t="s">
        <v>47</v>
      </c>
    </row>
    <row r="22" spans="1:14">
      <c r="B22" s="1"/>
      <c r="C22" s="1"/>
      <c r="D22" s="1"/>
      <c r="E22" s="61"/>
      <c r="F22" s="57" t="s">
        <v>48</v>
      </c>
    </row>
    <row r="23" spans="1:14">
      <c r="B23" s="1"/>
      <c r="C23" s="1"/>
      <c r="D23" s="1"/>
      <c r="F23" s="62"/>
      <c r="G23" s="62"/>
    </row>
    <row r="24" spans="1:14">
      <c r="A24" s="56">
        <v>18</v>
      </c>
      <c r="B24" s="1" t="s">
        <v>32</v>
      </c>
      <c r="C24" s="1"/>
      <c r="D24" s="1"/>
      <c r="E24" s="61" t="s">
        <v>38</v>
      </c>
      <c r="F24" s="57" t="s">
        <v>49</v>
      </c>
    </row>
    <row r="25" spans="1:14">
      <c r="A25" s="56">
        <v>19</v>
      </c>
      <c r="B25" s="1"/>
      <c r="C25" s="1"/>
      <c r="G25" s="57"/>
      <c r="H25" s="57"/>
      <c r="I25" s="57"/>
      <c r="J25" s="57"/>
      <c r="K25" s="57"/>
      <c r="L25" s="57"/>
      <c r="M25" s="57"/>
      <c r="N25" s="57"/>
    </row>
    <row r="26" spans="1:14">
      <c r="A26" s="56">
        <v>20</v>
      </c>
      <c r="B26" s="1" t="s">
        <v>33</v>
      </c>
      <c r="C26" s="1"/>
      <c r="E26" s="61" t="s">
        <v>38</v>
      </c>
      <c r="F26" s="57" t="s">
        <v>49</v>
      </c>
    </row>
    <row r="27" spans="1:14">
      <c r="B27" s="64"/>
      <c r="F27" s="65"/>
      <c r="H27" s="66"/>
    </row>
  </sheetData>
  <pageMargins left="0.7" right="0.7" top="0.75" bottom="0.75" header="0.3" footer="0.3"/>
  <customProperties>
    <customPr name="_pios_id" r:id="rId1"/>
    <customPr name="EpmWorksheetKeyString_GU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1A4DE3-9A32-49B3-9BE0-F522773BFEDE}">
  <dimension ref="A3:A7"/>
  <sheetViews>
    <sheetView workbookViewId="0">
      <selection activeCell="G15" sqref="G15"/>
    </sheetView>
  </sheetViews>
  <sheetFormatPr defaultRowHeight="13.2"/>
  <sheetData>
    <row r="3" spans="1:1" ht="15">
      <c r="A3" s="79" t="s">
        <v>50</v>
      </c>
    </row>
    <row r="5" spans="1:1">
      <c r="A5" s="78" t="s">
        <v>51</v>
      </c>
    </row>
    <row r="7" spans="1:1">
      <c r="A7" s="46" t="s">
        <v>52</v>
      </c>
    </row>
  </sheetData>
  <hyperlinks>
    <hyperlink ref="A5" r:id="rId1" display="https://tecoenergy.sharepoint.com/:f:/s/RegAffairs/LoadResearchForecasting/EoLEYw1Pym9El6JO8RNSWxEBe__9xiCNb8Mzi-FVQFH5bQ?e=azg0rv" xr:uid="{A596F3BA-15F8-467D-B694-5C4ACA5D634C}"/>
  </hyperlinks>
  <pageMargins left="0.7" right="0.7" top="0.75" bottom="0.75" header="0.3" footer="0.3"/>
  <customProperties>
    <customPr name="_pios_id" r:id="rId2"/>
    <customPr name="EpmWorksheetKeyString_GUID" r:id="rId3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776E6F-D6A6-4CDA-A53B-47B9C972F7F3}">
  <dimension ref="A1:GD197"/>
  <sheetViews>
    <sheetView zoomScale="60" zoomScaleNormal="6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S10" sqref="S10"/>
    </sheetView>
  </sheetViews>
  <sheetFormatPr defaultColWidth="11.33203125" defaultRowHeight="15"/>
  <cols>
    <col min="1" max="1" width="12.88671875" style="79" customWidth="1"/>
    <col min="2" max="7" width="16.44140625" style="79" customWidth="1"/>
    <col min="8" max="13" width="16.44140625" style="96" customWidth="1"/>
    <col min="14" max="16" width="18.109375" style="96" customWidth="1"/>
    <col min="17" max="17" width="14.88671875" style="96" customWidth="1"/>
    <col min="18" max="16384" width="11.33203125" style="79"/>
  </cols>
  <sheetData>
    <row r="1" spans="1:17" s="102" customFormat="1" ht="19.5" customHeight="1">
      <c r="A1" s="99" t="s">
        <v>53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1"/>
      <c r="P1" s="100"/>
    </row>
    <row r="2" spans="1:17" ht="15.6">
      <c r="B2" s="81" t="s">
        <v>54</v>
      </c>
      <c r="C2" s="81" t="s">
        <v>55</v>
      </c>
      <c r="D2" s="81" t="s">
        <v>56</v>
      </c>
      <c r="E2" s="81" t="s">
        <v>57</v>
      </c>
      <c r="F2" s="81" t="s">
        <v>58</v>
      </c>
      <c r="G2" s="81" t="s">
        <v>59</v>
      </c>
      <c r="H2" s="81" t="s">
        <v>60</v>
      </c>
      <c r="I2" s="81" t="s">
        <v>61</v>
      </c>
      <c r="J2" s="81" t="s">
        <v>62</v>
      </c>
      <c r="K2" s="81" t="s">
        <v>63</v>
      </c>
      <c r="L2" s="81" t="s">
        <v>64</v>
      </c>
      <c r="M2" s="81" t="s">
        <v>65</v>
      </c>
      <c r="N2" s="81" t="s">
        <v>66</v>
      </c>
      <c r="O2" s="81">
        <v>0</v>
      </c>
      <c r="P2" s="81" t="s">
        <v>66</v>
      </c>
      <c r="Q2" s="79"/>
    </row>
    <row r="3" spans="1:17" ht="15" customHeight="1">
      <c r="A3" s="103">
        <v>2018</v>
      </c>
      <c r="B3" s="82">
        <v>1549778.8770000001</v>
      </c>
      <c r="C3" s="82">
        <v>1404253.4529999997</v>
      </c>
      <c r="D3" s="82">
        <v>1393146.289847862</v>
      </c>
      <c r="E3" s="82">
        <v>1407519</v>
      </c>
      <c r="F3" s="82">
        <v>1486511.706</v>
      </c>
      <c r="G3" s="82">
        <v>1719526.821</v>
      </c>
      <c r="H3" s="82">
        <v>1907113.6229999999</v>
      </c>
      <c r="I3" s="82">
        <v>1869519.064</v>
      </c>
      <c r="J3" s="82">
        <v>2030349.2370000002</v>
      </c>
      <c r="K3" s="82">
        <v>1850095.1229999997</v>
      </c>
      <c r="L3" s="82">
        <v>1598245.317</v>
      </c>
      <c r="M3" s="82">
        <v>1416153.763</v>
      </c>
      <c r="N3" s="105">
        <v>19632212.273847863</v>
      </c>
      <c r="O3" s="106" t="e">
        <v>#VALUE!</v>
      </c>
      <c r="P3" s="195">
        <v>19632212.273847863</v>
      </c>
      <c r="Q3" s="85"/>
    </row>
    <row r="4" spans="1:17" ht="15" customHeight="1">
      <c r="A4" s="103">
        <v>2019</v>
      </c>
      <c r="B4" s="82">
        <v>1409523.548</v>
      </c>
      <c r="C4" s="82">
        <v>1410847.6780000001</v>
      </c>
      <c r="D4" s="82">
        <v>1397134.7210000001</v>
      </c>
      <c r="E4" s="82">
        <v>1381921.9500000002</v>
      </c>
      <c r="F4" s="82">
        <v>1647399.9470000002</v>
      </c>
      <c r="G4" s="82">
        <v>1893748.3209999998</v>
      </c>
      <c r="H4" s="82">
        <v>1925283.344</v>
      </c>
      <c r="I4" s="82">
        <v>1867967.071</v>
      </c>
      <c r="J4" s="82">
        <v>2005923.442</v>
      </c>
      <c r="K4" s="82">
        <v>1810565.3529999999</v>
      </c>
      <c r="L4" s="82">
        <v>1654921.4469999999</v>
      </c>
      <c r="M4" s="82">
        <v>1378329.885</v>
      </c>
      <c r="N4" s="105">
        <v>19783566.707000002</v>
      </c>
      <c r="O4" s="106" t="e">
        <v>#VALUE!</v>
      </c>
      <c r="P4" s="195">
        <v>19783566.707000002</v>
      </c>
      <c r="Q4" s="85"/>
    </row>
    <row r="5" spans="1:17" ht="15" customHeight="1">
      <c r="A5" s="103">
        <v>2020</v>
      </c>
      <c r="B5" s="82">
        <v>1455462.976</v>
      </c>
      <c r="C5" s="82">
        <v>1379438.1910000001</v>
      </c>
      <c r="D5" s="82">
        <v>1359337.915</v>
      </c>
      <c r="E5" s="82">
        <v>1534991.7509999997</v>
      </c>
      <c r="F5" s="82">
        <v>1528938.6440000001</v>
      </c>
      <c r="G5" s="82">
        <v>1775857.7430000002</v>
      </c>
      <c r="H5" s="82">
        <v>1999202.09</v>
      </c>
      <c r="I5" s="82">
        <v>2050356.4800000002</v>
      </c>
      <c r="J5" s="82">
        <v>1931650.9439999999</v>
      </c>
      <c r="K5" s="82">
        <v>1797318.8939999996</v>
      </c>
      <c r="L5" s="82">
        <v>1681936.4720000001</v>
      </c>
      <c r="M5" s="82">
        <v>1459238.581</v>
      </c>
      <c r="N5" s="105">
        <v>19953730.681000002</v>
      </c>
      <c r="O5" s="106" t="e">
        <v>#VALUE!</v>
      </c>
      <c r="P5" s="195">
        <v>19953730.681000002</v>
      </c>
      <c r="Q5" s="85"/>
    </row>
    <row r="6" spans="1:17" ht="15" customHeight="1">
      <c r="A6" s="103">
        <v>2021</v>
      </c>
      <c r="B6" s="82">
        <v>1538557.5729999999</v>
      </c>
      <c r="C6" s="82">
        <v>1376994.3319999999</v>
      </c>
      <c r="D6" s="82">
        <v>1370566.7499999998</v>
      </c>
      <c r="E6" s="82">
        <v>1490208.2220000001</v>
      </c>
      <c r="F6" s="82">
        <v>1639371.6290000002</v>
      </c>
      <c r="G6" s="82">
        <v>1886572.5399999998</v>
      </c>
      <c r="H6" s="82">
        <v>1898126.8900000001</v>
      </c>
      <c r="I6" s="82">
        <v>1992304.4009999998</v>
      </c>
      <c r="J6" s="82">
        <v>2057362.6040000001</v>
      </c>
      <c r="K6" s="82">
        <v>1846645.9129999999</v>
      </c>
      <c r="L6" s="82">
        <v>1550796.0649999999</v>
      </c>
      <c r="M6" s="82">
        <v>1445136.0279999999</v>
      </c>
      <c r="N6" s="105">
        <v>20092642.947000001</v>
      </c>
      <c r="O6" s="106" t="e">
        <v>#VALUE!</v>
      </c>
      <c r="P6" s="195">
        <v>20092642.947000001</v>
      </c>
      <c r="Q6" s="85"/>
    </row>
    <row r="7" spans="1:17" ht="15" customHeight="1">
      <c r="A7" s="103">
        <v>2022</v>
      </c>
      <c r="B7" s="82">
        <v>1511032.11</v>
      </c>
      <c r="C7" s="82">
        <v>1431624.9130000002</v>
      </c>
      <c r="D7" s="82">
        <v>1446288.933</v>
      </c>
      <c r="E7" s="82">
        <v>1500681.8010000002</v>
      </c>
      <c r="F7" s="82">
        <v>1698075.7280000001</v>
      </c>
      <c r="G7" s="82">
        <v>1921049.3539999998</v>
      </c>
      <c r="H7" s="82">
        <v>2028818.9070000001</v>
      </c>
      <c r="I7" s="82">
        <v>2056096.1030000001</v>
      </c>
      <c r="J7" s="82">
        <v>2062122.4590000003</v>
      </c>
      <c r="K7" s="82">
        <v>1703886.2719999999</v>
      </c>
      <c r="L7" s="82">
        <v>1543159.9509999999</v>
      </c>
      <c r="M7" s="82">
        <v>1563892.7370000002</v>
      </c>
      <c r="N7" s="105">
        <v>20466729.267999999</v>
      </c>
      <c r="O7" s="106" t="e">
        <v>#VALUE!</v>
      </c>
      <c r="P7" s="195">
        <v>20466729.267999999</v>
      </c>
      <c r="Q7" s="85"/>
    </row>
    <row r="8" spans="1:17" ht="15" customHeight="1">
      <c r="A8" s="109">
        <v>2023</v>
      </c>
      <c r="B8" s="82">
        <v>1562831.5649999999</v>
      </c>
      <c r="C8" s="82">
        <v>1397242.1589999998</v>
      </c>
      <c r="D8" s="82">
        <v>1460715.487</v>
      </c>
      <c r="E8" s="82">
        <v>1591084.4979999999</v>
      </c>
      <c r="F8" s="82">
        <v>1684991.284</v>
      </c>
      <c r="G8" s="82">
        <v>1825936.8199999998</v>
      </c>
      <c r="H8" s="82">
        <v>2105680.7540000002</v>
      </c>
      <c r="I8" s="82">
        <v>2117953.8459999999</v>
      </c>
      <c r="J8" s="82">
        <v>2199565.0460000001</v>
      </c>
      <c r="K8" s="82">
        <v>1849237.953</v>
      </c>
      <c r="L8" s="82">
        <v>1525034.7890000001</v>
      </c>
      <c r="M8" s="82">
        <v>1470426.764</v>
      </c>
      <c r="N8" s="105">
        <v>20790700.965</v>
      </c>
      <c r="O8" s="106" t="e">
        <v>#VALUE!</v>
      </c>
      <c r="P8" s="195">
        <v>20790700.965</v>
      </c>
      <c r="Q8" s="110"/>
    </row>
    <row r="9" spans="1:17" ht="15" customHeight="1">
      <c r="A9" s="111" t="s">
        <v>67</v>
      </c>
      <c r="B9" s="112">
        <v>1514277.33916</v>
      </c>
      <c r="C9" s="112">
        <v>1389636.4251300001</v>
      </c>
      <c r="D9" s="112">
        <v>1368603.9226899997</v>
      </c>
      <c r="E9" s="112">
        <v>1451588.1126499998</v>
      </c>
      <c r="F9" s="112">
        <v>1619935.7255799999</v>
      </c>
      <c r="G9" s="112">
        <v>1859142.3996300001</v>
      </c>
      <c r="H9" s="112">
        <v>1954085.5284099998</v>
      </c>
      <c r="I9" s="112">
        <v>1959695.7262399998</v>
      </c>
      <c r="J9" s="112">
        <v>2010922.588</v>
      </c>
      <c r="K9" s="112">
        <v>1847986.3409299997</v>
      </c>
      <c r="L9" s="112">
        <v>1552586.5623600001</v>
      </c>
      <c r="M9" s="112">
        <v>1448048.9363300002</v>
      </c>
      <c r="N9" s="113">
        <v>19976509.607109997</v>
      </c>
      <c r="O9" s="114" t="e">
        <v>#VALUE!</v>
      </c>
      <c r="P9" s="115">
        <v>19976509.607109997</v>
      </c>
      <c r="Q9" s="110"/>
    </row>
    <row r="10" spans="1:17" ht="15" customHeight="1">
      <c r="A10" s="104"/>
      <c r="B10" s="84"/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118"/>
      <c r="N10" s="119"/>
      <c r="O10" s="85"/>
      <c r="P10" s="85"/>
      <c r="Q10" s="110"/>
    </row>
    <row r="11" spans="1:17" ht="15.6">
      <c r="A11" s="121" t="s">
        <v>68</v>
      </c>
      <c r="B11" s="122"/>
      <c r="C11" s="122"/>
      <c r="D11" s="122"/>
      <c r="E11" s="122"/>
      <c r="F11" s="122"/>
      <c r="G11" s="122"/>
      <c r="H11" s="122"/>
      <c r="I11" s="122"/>
      <c r="J11" s="122"/>
      <c r="K11" s="122"/>
      <c r="L11" s="122"/>
      <c r="M11" s="123"/>
      <c r="N11" s="123"/>
      <c r="O11" s="124"/>
      <c r="P11" s="125"/>
      <c r="Q11" s="126"/>
    </row>
    <row r="12" spans="1:17" ht="15" customHeight="1">
      <c r="A12" s="103">
        <v>2019</v>
      </c>
      <c r="B12" s="128">
        <v>-140255.32900000014</v>
      </c>
      <c r="C12" s="128">
        <v>6594.225000000326</v>
      </c>
      <c r="D12" s="128">
        <v>3988.4311521381605</v>
      </c>
      <c r="E12" s="128">
        <v>-25597.049999999814</v>
      </c>
      <c r="F12" s="128">
        <v>160888.24100000015</v>
      </c>
      <c r="G12" s="128">
        <v>174221.49999999977</v>
      </c>
      <c r="H12" s="128">
        <v>18169.721000000136</v>
      </c>
      <c r="I12" s="128">
        <v>-1551.9930000000168</v>
      </c>
      <c r="J12" s="128">
        <v>-24425.795000000158</v>
      </c>
      <c r="K12" s="128">
        <v>-39529.769999999786</v>
      </c>
      <c r="L12" s="128">
        <v>56676.129999999888</v>
      </c>
      <c r="M12" s="128">
        <v>-37823.878000000026</v>
      </c>
      <c r="N12" s="129">
        <v>151354.43315213849</v>
      </c>
      <c r="O12" s="130" t="e">
        <v>#VALUE!</v>
      </c>
      <c r="P12" s="130">
        <v>151354.43315213849</v>
      </c>
      <c r="Q12" s="110"/>
    </row>
    <row r="13" spans="1:17" ht="15" customHeight="1">
      <c r="A13" s="103">
        <v>2020</v>
      </c>
      <c r="B13" s="128">
        <v>45939.428000000073</v>
      </c>
      <c r="C13" s="128">
        <v>-31409.486999999965</v>
      </c>
      <c r="D13" s="128">
        <v>-37796.806000000099</v>
      </c>
      <c r="E13" s="128">
        <v>153069.80099999951</v>
      </c>
      <c r="F13" s="128">
        <v>-118461.30300000007</v>
      </c>
      <c r="G13" s="128">
        <v>-117890.57799999951</v>
      </c>
      <c r="H13" s="128">
        <v>73918.746000000043</v>
      </c>
      <c r="I13" s="128">
        <v>182389.40900000022</v>
      </c>
      <c r="J13" s="128">
        <v>-74272.498000000138</v>
      </c>
      <c r="K13" s="128">
        <v>-13246.459000000264</v>
      </c>
      <c r="L13" s="128">
        <v>27015.02500000014</v>
      </c>
      <c r="M13" s="128">
        <v>80908.695999999996</v>
      </c>
      <c r="N13" s="129">
        <v>170163.97399999993</v>
      </c>
      <c r="O13" s="130" t="e">
        <v>#VALUE!</v>
      </c>
      <c r="P13" s="130">
        <v>170163.97399999993</v>
      </c>
      <c r="Q13" s="110"/>
    </row>
    <row r="14" spans="1:17" ht="15" customHeight="1">
      <c r="A14" s="103">
        <v>2021</v>
      </c>
      <c r="B14" s="128">
        <v>83094.596999999834</v>
      </c>
      <c r="C14" s="128">
        <v>-2443.8590000001714</v>
      </c>
      <c r="D14" s="128">
        <v>11228.83499999973</v>
      </c>
      <c r="E14" s="128">
        <v>-44783.528999999631</v>
      </c>
      <c r="F14" s="128">
        <v>110432.9850000001</v>
      </c>
      <c r="G14" s="128">
        <v>110714.79699999955</v>
      </c>
      <c r="H14" s="128">
        <v>-101075.19999999995</v>
      </c>
      <c r="I14" s="128">
        <v>-58052.079000000376</v>
      </c>
      <c r="J14" s="128">
        <v>125711.66000000015</v>
      </c>
      <c r="K14" s="128">
        <v>49327.01900000032</v>
      </c>
      <c r="L14" s="128">
        <v>-131140.40700000012</v>
      </c>
      <c r="M14" s="128">
        <v>-14102.553000000073</v>
      </c>
      <c r="N14" s="129">
        <v>138912.26599999936</v>
      </c>
      <c r="O14" s="130" t="e">
        <v>#VALUE!</v>
      </c>
      <c r="P14" s="130">
        <v>138912.26599999936</v>
      </c>
      <c r="Q14" s="110"/>
    </row>
    <row r="15" spans="1:17" ht="15" customHeight="1">
      <c r="A15" s="103">
        <v>2022</v>
      </c>
      <c r="B15" s="128">
        <v>-27525.462999999756</v>
      </c>
      <c r="C15" s="128">
        <v>54630.581000000238</v>
      </c>
      <c r="D15" s="128">
        <v>75722.183000000194</v>
      </c>
      <c r="E15" s="128">
        <v>10473.579000000143</v>
      </c>
      <c r="F15" s="128">
        <v>58704.098999999929</v>
      </c>
      <c r="G15" s="128">
        <v>34476.814000000013</v>
      </c>
      <c r="H15" s="128">
        <v>130692.01699999999</v>
      </c>
      <c r="I15" s="128">
        <v>63791.702000000281</v>
      </c>
      <c r="J15" s="128">
        <v>4759.8550000002142</v>
      </c>
      <c r="K15" s="128">
        <v>-142759.64100000006</v>
      </c>
      <c r="L15" s="128">
        <v>-7636.1140000000596</v>
      </c>
      <c r="M15" s="128">
        <v>118756.70900000026</v>
      </c>
      <c r="N15" s="129">
        <v>374086.32100000139</v>
      </c>
      <c r="O15" s="130" t="e">
        <v>#VALUE!</v>
      </c>
      <c r="P15" s="130">
        <v>374086.32100000139</v>
      </c>
      <c r="Q15" s="110"/>
    </row>
    <row r="16" spans="1:17" ht="15" customHeight="1">
      <c r="A16" s="103">
        <v>2023</v>
      </c>
      <c r="B16" s="128">
        <v>51799.454999999842</v>
      </c>
      <c r="C16" s="128">
        <v>-34382.754000000423</v>
      </c>
      <c r="D16" s="128">
        <v>14426.554000000004</v>
      </c>
      <c r="E16" s="128">
        <v>90402.696999999695</v>
      </c>
      <c r="F16" s="128">
        <v>-13084.444000000134</v>
      </c>
      <c r="G16" s="128">
        <v>-95112.533999999985</v>
      </c>
      <c r="H16" s="128">
        <v>76861.847000000067</v>
      </c>
      <c r="I16" s="128">
        <v>61857.742999999784</v>
      </c>
      <c r="J16" s="128">
        <v>137442.58699999982</v>
      </c>
      <c r="K16" s="128">
        <v>145351.6810000001</v>
      </c>
      <c r="L16" s="128">
        <v>-18125.161999999778</v>
      </c>
      <c r="M16" s="128">
        <v>-93465.973000000231</v>
      </c>
      <c r="N16" s="129">
        <v>323971.69699999876</v>
      </c>
      <c r="O16" s="130" t="e">
        <v>#VALUE!</v>
      </c>
      <c r="P16" s="130">
        <v>323971.69699999876</v>
      </c>
      <c r="Q16" s="110"/>
    </row>
    <row r="17" spans="1:17" ht="15" customHeight="1">
      <c r="A17" s="111" t="s">
        <v>69</v>
      </c>
      <c r="B17" s="131">
        <v>3245.2291599998716</v>
      </c>
      <c r="C17" s="131">
        <v>-41988.48787000007</v>
      </c>
      <c r="D17" s="131">
        <v>-77685.010310000274</v>
      </c>
      <c r="E17" s="131">
        <v>-49093.688350000419</v>
      </c>
      <c r="F17" s="131">
        <v>-78140.002420000266</v>
      </c>
      <c r="G17" s="131">
        <v>-61906.954369999701</v>
      </c>
      <c r="H17" s="131">
        <v>-74733.378590000328</v>
      </c>
      <c r="I17" s="131">
        <v>-96400.376760000363</v>
      </c>
      <c r="J17" s="131">
        <v>-51199.871000000276</v>
      </c>
      <c r="K17" s="131">
        <v>144100.06892999983</v>
      </c>
      <c r="L17" s="131">
        <v>9426.6113600002136</v>
      </c>
      <c r="M17" s="131">
        <v>-115843.80067000003</v>
      </c>
      <c r="N17" s="132">
        <v>-490219.6608900018</v>
      </c>
      <c r="O17" s="132" t="e">
        <v>#VALUE!</v>
      </c>
      <c r="P17" s="132">
        <v>-490219.6608900018</v>
      </c>
      <c r="Q17" s="110"/>
    </row>
    <row r="18" spans="1:17" ht="15" customHeight="1">
      <c r="A18" s="111" t="s">
        <v>70</v>
      </c>
      <c r="B18" s="133">
        <v>48554.22583999997</v>
      </c>
      <c r="C18" s="133">
        <v>7605.7338699996471</v>
      </c>
      <c r="D18" s="133">
        <v>92111.564310000278</v>
      </c>
      <c r="E18" s="133">
        <v>139496.38535000011</v>
      </c>
      <c r="F18" s="133">
        <v>65055.558420000132</v>
      </c>
      <c r="G18" s="133">
        <v>-33205.579630000284</v>
      </c>
      <c r="H18" s="133">
        <v>151595.22559000039</v>
      </c>
      <c r="I18" s="133">
        <v>158258.11976000015</v>
      </c>
      <c r="J18" s="133">
        <v>188642.4580000001</v>
      </c>
      <c r="K18" s="133">
        <v>1251.6120700002648</v>
      </c>
      <c r="L18" s="133">
        <v>-27551.773359999992</v>
      </c>
      <c r="M18" s="134">
        <v>22377.827669999795</v>
      </c>
      <c r="N18" s="135">
        <v>814191.35789000057</v>
      </c>
      <c r="O18" s="136" t="e">
        <v>#VALUE!</v>
      </c>
      <c r="P18" s="136">
        <v>814191.35789000057</v>
      </c>
      <c r="Q18" s="110"/>
    </row>
    <row r="19" spans="1:17" ht="15" customHeight="1">
      <c r="A19" s="104"/>
      <c r="B19" s="87"/>
      <c r="C19" s="87"/>
      <c r="D19" s="87"/>
      <c r="E19" s="87"/>
      <c r="F19" s="87"/>
      <c r="G19" s="87"/>
      <c r="H19" s="87"/>
      <c r="I19" s="87"/>
      <c r="J19" s="87"/>
      <c r="K19" s="97"/>
      <c r="L19" s="97"/>
      <c r="M19"/>
      <c r="N19"/>
      <c r="O19" s="120"/>
      <c r="P19" s="85"/>
      <c r="Q19" s="110"/>
    </row>
    <row r="20" spans="1:17" ht="15.6">
      <c r="A20" s="121" t="s">
        <v>71</v>
      </c>
      <c r="B20" s="88"/>
      <c r="C20" s="88"/>
      <c r="D20" s="88"/>
      <c r="E20" s="88"/>
      <c r="F20" s="88"/>
      <c r="G20" s="89"/>
      <c r="H20" s="89"/>
      <c r="I20" s="90"/>
      <c r="J20" s="90"/>
      <c r="K20" s="90"/>
      <c r="L20" s="88"/>
      <c r="M20"/>
      <c r="N20"/>
      <c r="P20" s="79"/>
      <c r="Q20" s="110"/>
    </row>
    <row r="21" spans="1:17" ht="15" customHeight="1">
      <c r="A21" s="103">
        <v>2019</v>
      </c>
      <c r="B21" s="91">
        <v>-9.050021979361389E-2</v>
      </c>
      <c r="C21" s="91">
        <v>4.6958937404872891E-3</v>
      </c>
      <c r="D21" s="91">
        <v>2.8628947162281371E-3</v>
      </c>
      <c r="E21" s="91">
        <v>-1.8185935678310394E-2</v>
      </c>
      <c r="F21" s="91">
        <v>0.10823207133223889</v>
      </c>
      <c r="G21" s="91">
        <v>0.10131944315860131</v>
      </c>
      <c r="H21" s="91">
        <v>9.5273405741909123E-3</v>
      </c>
      <c r="I21" s="91">
        <v>-8.3015628451488244E-4</v>
      </c>
      <c r="J21" s="91">
        <v>-1.2030341654961418E-2</v>
      </c>
      <c r="K21" s="91">
        <v>-2.1366344631999601E-2</v>
      </c>
      <c r="L21" s="91">
        <v>3.5461471025226787E-2</v>
      </c>
      <c r="M21" s="137">
        <v>-2.6708877939831455E-2</v>
      </c>
      <c r="N21" s="138">
        <v>7.7094945307696339E-3</v>
      </c>
      <c r="O21" s="139" t="e">
        <v>#VALUE!</v>
      </c>
      <c r="P21" s="140">
        <v>7.7094945307696339E-3</v>
      </c>
      <c r="Q21" s="110"/>
    </row>
    <row r="22" spans="1:17" ht="15" customHeight="1">
      <c r="A22" s="103">
        <v>2020</v>
      </c>
      <c r="B22" s="91">
        <v>3.2592167803925154E-2</v>
      </c>
      <c r="C22" s="91">
        <v>-2.2262847711898792E-2</v>
      </c>
      <c r="D22" s="91">
        <v>-2.7053086171208274E-2</v>
      </c>
      <c r="E22" s="91">
        <v>0.11076588008461652</v>
      </c>
      <c r="F22" s="91">
        <v>-7.1908041041111037E-2</v>
      </c>
      <c r="G22" s="91">
        <v>-6.225250562215523E-2</v>
      </c>
      <c r="H22" s="91">
        <v>3.8393697338296784E-2</v>
      </c>
      <c r="I22" s="91">
        <v>9.7640591117251097E-2</v>
      </c>
      <c r="J22" s="91">
        <v>-3.7026586580964915E-2</v>
      </c>
      <c r="K22" s="91">
        <v>-7.3162004221783983E-3</v>
      </c>
      <c r="L22" s="91">
        <v>1.6324052751248264E-2</v>
      </c>
      <c r="M22" s="137">
        <v>5.870053089649141E-2</v>
      </c>
      <c r="N22" s="138">
        <v>8.6012788553335717E-3</v>
      </c>
      <c r="O22" s="139" t="e">
        <v>#VALUE!</v>
      </c>
      <c r="P22" s="140">
        <v>8.6012788553335717E-3</v>
      </c>
      <c r="Q22" s="110"/>
    </row>
    <row r="23" spans="1:17" ht="15" customHeight="1">
      <c r="A23" s="103">
        <v>2021</v>
      </c>
      <c r="B23" s="91">
        <v>5.7091522333577949E-2</v>
      </c>
      <c r="C23" s="91">
        <v>-1.7716335649867743E-3</v>
      </c>
      <c r="D23" s="91">
        <v>8.2605177683134912E-3</v>
      </c>
      <c r="E23" s="91">
        <v>-2.9175094244529021E-2</v>
      </c>
      <c r="F23" s="91">
        <v>7.2228526261254089E-2</v>
      </c>
      <c r="G23" s="91">
        <v>6.2344406491122495E-2</v>
      </c>
      <c r="H23" s="91">
        <v>-5.055777027524011E-2</v>
      </c>
      <c r="I23" s="91">
        <v>-2.8313163865046675E-2</v>
      </c>
      <c r="J23" s="91">
        <v>6.5079905036921737E-2</v>
      </c>
      <c r="K23" s="91">
        <v>2.7444778533552983E-2</v>
      </c>
      <c r="L23" s="91">
        <v>-7.7969893145880986E-2</v>
      </c>
      <c r="M23" s="137">
        <v>-9.6643230131262525E-3</v>
      </c>
      <c r="N23" s="138">
        <v>6.9617189998596452E-3</v>
      </c>
      <c r="O23" s="139" t="e">
        <v>#VALUE!</v>
      </c>
      <c r="P23" s="140">
        <v>6.9617189998596452E-3</v>
      </c>
      <c r="Q23" s="110"/>
    </row>
    <row r="24" spans="1:17" ht="15" customHeight="1">
      <c r="A24" s="103">
        <v>2022</v>
      </c>
      <c r="B24" s="91">
        <v>-1.7890434185266479E-2</v>
      </c>
      <c r="C24" s="91">
        <v>3.967378785114728E-2</v>
      </c>
      <c r="D24" s="91">
        <v>5.5248810756572286E-2</v>
      </c>
      <c r="E24" s="91">
        <v>7.0282654768496489E-3</v>
      </c>
      <c r="F24" s="91">
        <v>3.5808902607280535E-2</v>
      </c>
      <c r="G24" s="91">
        <v>1.8274841422212251E-2</v>
      </c>
      <c r="H24" s="91">
        <v>6.8853150802789642E-2</v>
      </c>
      <c r="I24" s="91">
        <v>3.2019053899585481E-2</v>
      </c>
      <c r="J24" s="91">
        <v>2.3135712638822081E-3</v>
      </c>
      <c r="K24" s="91">
        <v>-7.7307533618113822E-2</v>
      </c>
      <c r="L24" s="91">
        <v>-4.9239962444708185E-3</v>
      </c>
      <c r="M24" s="137">
        <v>8.2176837819450066E-2</v>
      </c>
      <c r="N24" s="138">
        <v>1.8618074386070438E-2</v>
      </c>
      <c r="O24" s="139" t="e">
        <v>#VALUE!</v>
      </c>
      <c r="P24" s="140">
        <v>1.8618074386070438E-2</v>
      </c>
      <c r="Q24" s="110"/>
    </row>
    <row r="25" spans="1:17" ht="15" customHeight="1">
      <c r="A25" s="103">
        <v>2023</v>
      </c>
      <c r="B25" s="91">
        <v>3.4280843310470654E-2</v>
      </c>
      <c r="C25" s="91">
        <v>-2.4016593793377505E-2</v>
      </c>
      <c r="D25" s="91">
        <v>9.9748768526324305E-3</v>
      </c>
      <c r="E25" s="91">
        <v>6.0241083046225219E-2</v>
      </c>
      <c r="F25" s="91">
        <v>-7.705453758184877E-3</v>
      </c>
      <c r="G25" s="91">
        <v>-4.9510718609054538E-2</v>
      </c>
      <c r="H25" s="91">
        <v>3.7885021050821699E-2</v>
      </c>
      <c r="I25" s="91">
        <v>3.0085044619142298E-2</v>
      </c>
      <c r="J25" s="91">
        <v>6.6651030543865453E-2</v>
      </c>
      <c r="K25" s="91">
        <v>8.5305975750006091E-2</v>
      </c>
      <c r="L25" s="91">
        <v>-1.1745484963016528E-2</v>
      </c>
      <c r="M25" s="137">
        <v>-5.976495113040492E-2</v>
      </c>
      <c r="N25" s="138">
        <v>1.5829187593082272E-2</v>
      </c>
      <c r="O25" s="139" t="e">
        <v>#VALUE!</v>
      </c>
      <c r="P25" s="140">
        <v>1.5829187593082272E-2</v>
      </c>
      <c r="Q25" s="110"/>
    </row>
    <row r="26" spans="1:17" ht="15" customHeight="1">
      <c r="A26" s="116" t="s">
        <v>69</v>
      </c>
      <c r="B26" s="141">
        <v>2.147690402158231E-3</v>
      </c>
      <c r="C26" s="141">
        <v>-2.9329252018960972E-2</v>
      </c>
      <c r="D26" s="141">
        <v>-5.3713340769925066E-2</v>
      </c>
      <c r="E26" s="141">
        <v>-3.2714255825109784E-2</v>
      </c>
      <c r="F26" s="141">
        <v>-4.6016794852862031E-2</v>
      </c>
      <c r="G26" s="141">
        <v>-3.2225592872508591E-2</v>
      </c>
      <c r="H26" s="141">
        <v>-3.6835904048483137E-2</v>
      </c>
      <c r="I26" s="141">
        <v>-4.6885151243341694E-2</v>
      </c>
      <c r="J26" s="141">
        <v>-2.4828724781373546E-2</v>
      </c>
      <c r="K26" s="141">
        <v>8.4571412598363649E-2</v>
      </c>
      <c r="L26" s="141">
        <v>6.1086417865443554E-3</v>
      </c>
      <c r="M26" s="142">
        <v>-7.4074006438716533E-2</v>
      </c>
      <c r="N26" s="143">
        <v>-2.3952027432955103E-2</v>
      </c>
      <c r="O26" s="144" t="e">
        <v>#VALUE!</v>
      </c>
      <c r="P26" s="143">
        <v>-2.3952027432955103E-2</v>
      </c>
      <c r="Q26" s="110"/>
    </row>
    <row r="27" spans="1:17" ht="15" customHeight="1">
      <c r="A27" s="116" t="s">
        <v>70</v>
      </c>
      <c r="B27" s="141">
        <v>3.2064288743126834E-2</v>
      </c>
      <c r="C27" s="141">
        <v>5.4731825767220244E-3</v>
      </c>
      <c r="D27" s="141">
        <v>6.7303302864246017E-2</v>
      </c>
      <c r="E27" s="141">
        <v>9.6099151084488632E-2</v>
      </c>
      <c r="F27" s="141">
        <v>4.0159345455948792E-2</v>
      </c>
      <c r="G27" s="141">
        <v>-1.7860697296026795E-2</v>
      </c>
      <c r="H27" s="141">
        <v>7.7578603078520603E-2</v>
      </c>
      <c r="I27" s="141">
        <v>8.0756475426746244E-2</v>
      </c>
      <c r="J27" s="141">
        <v>9.3808910957441594E-2</v>
      </c>
      <c r="K27" s="141">
        <v>6.7728426465007985E-4</v>
      </c>
      <c r="L27" s="141">
        <v>-1.7745724475497271E-2</v>
      </c>
      <c r="M27" s="142">
        <v>1.5453778604136881E-2</v>
      </c>
      <c r="N27" s="143">
        <v>4.0757438306450622E-2</v>
      </c>
      <c r="O27" s="144" t="e">
        <v>#VALUE!</v>
      </c>
      <c r="P27" s="143">
        <v>4.0757438306450622E-2</v>
      </c>
      <c r="Q27" s="110"/>
    </row>
    <row r="28" spans="1:17">
      <c r="H28" s="79"/>
      <c r="I28" s="79"/>
      <c r="J28" s="79"/>
      <c r="K28" s="79"/>
      <c r="L28" s="79"/>
      <c r="M28"/>
      <c r="N28"/>
      <c r="P28" s="145">
        <v>1.1543950873023113E-2</v>
      </c>
      <c r="Q28" s="110"/>
    </row>
    <row r="29" spans="1:17" s="102" customFormat="1" ht="19.5" customHeight="1">
      <c r="A29" s="99" t="s">
        <v>72</v>
      </c>
      <c r="B29" s="146"/>
      <c r="C29" s="146"/>
      <c r="D29" s="146"/>
      <c r="E29" s="146"/>
      <c r="F29" s="146"/>
      <c r="G29" s="146"/>
      <c r="H29" s="146"/>
      <c r="I29" s="146"/>
      <c r="J29" s="146"/>
      <c r="K29" s="146"/>
      <c r="L29" s="146"/>
      <c r="M29" s="146"/>
      <c r="N29" s="147"/>
      <c r="O29" s="148"/>
      <c r="P29" s="149"/>
      <c r="Q29" s="150"/>
    </row>
    <row r="30" spans="1:17" ht="15.6">
      <c r="B30" s="81" t="s">
        <v>54</v>
      </c>
      <c r="C30" s="81" t="s">
        <v>55</v>
      </c>
      <c r="D30" s="81" t="s">
        <v>56</v>
      </c>
      <c r="E30" s="81" t="s">
        <v>57</v>
      </c>
      <c r="F30" s="81" t="s">
        <v>58</v>
      </c>
      <c r="G30" s="81" t="s">
        <v>59</v>
      </c>
      <c r="H30" s="81" t="s">
        <v>60</v>
      </c>
      <c r="I30" s="81" t="s">
        <v>61</v>
      </c>
      <c r="J30" s="81" t="s">
        <v>62</v>
      </c>
      <c r="K30" s="81" t="s">
        <v>63</v>
      </c>
      <c r="L30" s="81" t="s">
        <v>64</v>
      </c>
      <c r="M30" s="81" t="s">
        <v>65</v>
      </c>
      <c r="N30" s="81" t="s">
        <v>66</v>
      </c>
      <c r="O30" s="81">
        <v>0</v>
      </c>
      <c r="P30" s="81" t="s">
        <v>66</v>
      </c>
      <c r="Q30" s="110"/>
    </row>
    <row r="31" spans="1:17" ht="15" customHeight="1">
      <c r="A31" s="104">
        <v>2018</v>
      </c>
      <c r="B31" s="92">
        <v>2065.4685377594869</v>
      </c>
      <c r="C31" s="92">
        <v>1874.4373071173045</v>
      </c>
      <c r="D31" s="92">
        <v>1853.768943047316</v>
      </c>
      <c r="E31" s="92">
        <v>1869.3367828716609</v>
      </c>
      <c r="F31" s="92">
        <v>1973.8360314855238</v>
      </c>
      <c r="G31" s="92">
        <v>2272.2611665457543</v>
      </c>
      <c r="H31" s="92">
        <v>2520.3101144710308</v>
      </c>
      <c r="I31" s="92">
        <v>2469.371342375935</v>
      </c>
      <c r="J31" s="92">
        <v>2672.4475105760703</v>
      </c>
      <c r="K31" s="92">
        <v>2427.573617961546</v>
      </c>
      <c r="L31" s="92">
        <v>2097.3742451005351</v>
      </c>
      <c r="M31" s="92">
        <v>1854.6458194457359</v>
      </c>
      <c r="N31" s="151">
        <v>25959.835690660795</v>
      </c>
      <c r="O31" s="151" t="e">
        <v>#VALUE!</v>
      </c>
      <c r="P31" s="151">
        <v>25959.835690660795</v>
      </c>
      <c r="Q31" s="85"/>
    </row>
    <row r="32" spans="1:17" ht="15" customHeight="1">
      <c r="A32" s="104">
        <v>2019</v>
      </c>
      <c r="B32" s="92">
        <v>1842.003977982572</v>
      </c>
      <c r="C32" s="92">
        <v>1841.9242653701742</v>
      </c>
      <c r="D32" s="92">
        <v>1816.6619046194937</v>
      </c>
      <c r="E32" s="92">
        <v>1795.9353296806123</v>
      </c>
      <c r="F32" s="92">
        <v>2137.4734463614036</v>
      </c>
      <c r="G32" s="92">
        <v>2455.4305042859046</v>
      </c>
      <c r="H32" s="92">
        <v>2490.8413198869257</v>
      </c>
      <c r="I32" s="92">
        <v>2414.63890429304</v>
      </c>
      <c r="J32" s="92">
        <v>2589.2237737505161</v>
      </c>
      <c r="K32" s="92">
        <v>2334.4722942115427</v>
      </c>
      <c r="L32" s="92">
        <v>2131.6390789851625</v>
      </c>
      <c r="M32" s="92">
        <v>1770.2124324449285</v>
      </c>
      <c r="N32" s="151">
        <v>25627.720671503135</v>
      </c>
      <c r="O32" s="151" t="e">
        <v>#VALUE!</v>
      </c>
      <c r="P32" s="151">
        <v>25627.720671503135</v>
      </c>
      <c r="Q32" s="85"/>
    </row>
    <row r="33" spans="1:17" ht="15" customHeight="1">
      <c r="A33" s="104">
        <v>2020</v>
      </c>
      <c r="B33" s="92">
        <v>1867.2062215277485</v>
      </c>
      <c r="C33" s="92">
        <v>1767.7897869842809</v>
      </c>
      <c r="D33" s="92">
        <v>1738.0526311078834</v>
      </c>
      <c r="E33" s="92">
        <v>1961.5906361977393</v>
      </c>
      <c r="F33" s="92">
        <v>1951.3441637918602</v>
      </c>
      <c r="G33" s="92">
        <v>2259.6369823795276</v>
      </c>
      <c r="H33" s="92">
        <v>2541.2476785970784</v>
      </c>
      <c r="I33" s="92">
        <v>2600.5759337615295</v>
      </c>
      <c r="J33" s="92">
        <v>2446.2951864370716</v>
      </c>
      <c r="K33" s="92">
        <v>2273.8524193823855</v>
      </c>
      <c r="L33" s="92">
        <v>2126.2881747616998</v>
      </c>
      <c r="M33" s="92">
        <v>1841.2942485050605</v>
      </c>
      <c r="N33" s="151">
        <v>25384.886346163064</v>
      </c>
      <c r="O33" s="151" t="e">
        <v>#VALUE!</v>
      </c>
      <c r="P33" s="151">
        <v>25384.886346163064</v>
      </c>
      <c r="Q33" s="85"/>
    </row>
    <row r="34" spans="1:17" ht="15" customHeight="1">
      <c r="A34" s="104">
        <v>2021</v>
      </c>
      <c r="B34" s="92">
        <v>1937.9471666219513</v>
      </c>
      <c r="C34" s="92">
        <v>1730.5859157124526</v>
      </c>
      <c r="D34" s="92">
        <v>1718.4260084682112</v>
      </c>
      <c r="E34" s="92">
        <v>1865.7501421027196</v>
      </c>
      <c r="F34" s="92">
        <v>2049.0557344305817</v>
      </c>
      <c r="G34" s="92">
        <v>2353.3794801682538</v>
      </c>
      <c r="H34" s="92">
        <v>2366.7948781892865</v>
      </c>
      <c r="I34" s="92">
        <v>2476.6628846973822</v>
      </c>
      <c r="J34" s="92">
        <v>2555.5870839518288</v>
      </c>
      <c r="K34" s="92">
        <v>2289.2891218700643</v>
      </c>
      <c r="L34" s="92">
        <v>1918.5683507173617</v>
      </c>
      <c r="M34" s="92">
        <v>1782.8265540898137</v>
      </c>
      <c r="N34" s="151">
        <v>25051.642773243155</v>
      </c>
      <c r="O34" s="151" t="e">
        <v>#VALUE!</v>
      </c>
      <c r="P34" s="151">
        <v>25051.642773243155</v>
      </c>
      <c r="Q34" s="85"/>
    </row>
    <row r="35" spans="1:17" ht="15" customHeight="1">
      <c r="A35" s="104">
        <v>2022</v>
      </c>
      <c r="B35" s="92">
        <v>1860.4370764548287</v>
      </c>
      <c r="C35" s="92">
        <v>1760.9054224758768</v>
      </c>
      <c r="D35" s="92">
        <v>1773.7171118469462</v>
      </c>
      <c r="E35" s="92">
        <v>1837.7263215515122</v>
      </c>
      <c r="F35" s="92">
        <v>2074.8624493526427</v>
      </c>
      <c r="G35" s="92">
        <v>2343.0431384506551</v>
      </c>
      <c r="H35" s="92">
        <v>2473.1831416008495</v>
      </c>
      <c r="I35" s="92">
        <v>2501.7565050537742</v>
      </c>
      <c r="J35" s="92">
        <v>2505.2300058192723</v>
      </c>
      <c r="K35" s="92">
        <v>2065.9302120023522</v>
      </c>
      <c r="L35" s="92">
        <v>1870.6420267754102</v>
      </c>
      <c r="M35" s="92">
        <v>1891.7431806690265</v>
      </c>
      <c r="N35" s="151">
        <v>24966.547999617367</v>
      </c>
      <c r="O35" s="151" t="e">
        <v>#VALUE!</v>
      </c>
      <c r="P35" s="151">
        <v>24966.547999617367</v>
      </c>
      <c r="Q35" s="85"/>
    </row>
    <row r="36" spans="1:17" ht="15" customHeight="1">
      <c r="A36" s="104">
        <v>2023</v>
      </c>
      <c r="B36" s="92">
        <v>1885.521620685786</v>
      </c>
      <c r="C36" s="92">
        <v>1684.9712133307926</v>
      </c>
      <c r="D36" s="92">
        <v>1755.2836843382818</v>
      </c>
      <c r="E36" s="92">
        <v>1913.460495332655</v>
      </c>
      <c r="F36" s="92">
        <v>2022.43690384313</v>
      </c>
      <c r="G36" s="92">
        <v>2190.8095837437741</v>
      </c>
      <c r="H36" s="92">
        <v>2526.0994925441178</v>
      </c>
      <c r="I36" s="92">
        <v>2535.7731954072528</v>
      </c>
      <c r="J36" s="82">
        <v>2629.6243269221577</v>
      </c>
      <c r="K36" s="82">
        <v>2206.9174833637258</v>
      </c>
      <c r="L36" s="82">
        <v>1819.4727932386356</v>
      </c>
      <c r="M36" s="92">
        <v>1750.5893297426903</v>
      </c>
      <c r="N36" s="151">
        <v>24924.609452690096</v>
      </c>
      <c r="O36" s="151" t="e">
        <v>#VALUE!</v>
      </c>
      <c r="P36" s="151">
        <v>24924.609452690096</v>
      </c>
      <c r="Q36" s="110"/>
    </row>
    <row r="37" spans="1:17" ht="15" customHeight="1">
      <c r="A37" s="116" t="s">
        <v>67</v>
      </c>
      <c r="B37" s="152">
        <v>1825.8650210621499</v>
      </c>
      <c r="C37" s="152">
        <v>1672.984427302154</v>
      </c>
      <c r="D37" s="152">
        <v>1643.7417506914028</v>
      </c>
      <c r="E37" s="152">
        <v>1741.2484278284821</v>
      </c>
      <c r="F37" s="152">
        <v>1940.3767623093163</v>
      </c>
      <c r="G37" s="152">
        <v>2224.5878607089167</v>
      </c>
      <c r="H37" s="152">
        <v>2336.5022263296946</v>
      </c>
      <c r="I37" s="152">
        <v>2341.4571846169947</v>
      </c>
      <c r="J37" s="152">
        <v>2400.2984505853046</v>
      </c>
      <c r="K37" s="152">
        <v>2203.1481155952188</v>
      </c>
      <c r="L37" s="152">
        <v>1849.2689831706607</v>
      </c>
      <c r="M37" s="152">
        <v>1722.3130452585381</v>
      </c>
      <c r="N37" s="153">
        <v>23907.239461366735</v>
      </c>
      <c r="O37" s="153" t="e">
        <v>#VALUE!</v>
      </c>
      <c r="P37" s="153">
        <v>23907.239461366735</v>
      </c>
      <c r="Q37" s="110"/>
    </row>
    <row r="38" spans="1:17" ht="15" customHeight="1">
      <c r="A38" s="83"/>
      <c r="B38" s="92"/>
      <c r="C38" s="92"/>
      <c r="D38" s="92"/>
      <c r="E38" s="92"/>
      <c r="F38" s="92"/>
      <c r="G38" s="92"/>
      <c r="H38" s="92"/>
      <c r="I38" s="92"/>
      <c r="J38" s="92"/>
      <c r="K38" s="92"/>
      <c r="L38" s="92"/>
      <c r="M38" s="92"/>
      <c r="N38" s="82"/>
      <c r="O38" s="127"/>
      <c r="P38" s="82"/>
      <c r="Q38" s="110"/>
    </row>
    <row r="39" spans="1:17" ht="15.6">
      <c r="A39" s="121" t="s">
        <v>68</v>
      </c>
      <c r="B39" s="92"/>
      <c r="C39" s="92"/>
      <c r="D39" s="92"/>
      <c r="E39" s="92"/>
      <c r="F39" s="92"/>
      <c r="G39" s="92"/>
      <c r="H39" s="92"/>
      <c r="I39" s="92"/>
      <c r="J39" s="92"/>
      <c r="K39" s="92"/>
      <c r="L39" s="92"/>
      <c r="M39" s="92"/>
      <c r="N39" s="82"/>
      <c r="O39" s="127"/>
      <c r="P39" s="82"/>
      <c r="Q39" s="110"/>
    </row>
    <row r="40" spans="1:17" ht="15" customHeight="1">
      <c r="A40" s="154">
        <v>2019</v>
      </c>
      <c r="B40" s="87">
        <v>-223.46455977691494</v>
      </c>
      <c r="C40" s="87">
        <v>-32.513041747130274</v>
      </c>
      <c r="D40" s="87">
        <v>-37.107038427822317</v>
      </c>
      <c r="E40" s="87">
        <v>-73.401453191048631</v>
      </c>
      <c r="F40" s="87">
        <v>163.63741487587981</v>
      </c>
      <c r="G40" s="87">
        <v>183.16933774015024</v>
      </c>
      <c r="H40" s="87">
        <v>-29.468794584105126</v>
      </c>
      <c r="I40" s="87">
        <v>-54.732438082894987</v>
      </c>
      <c r="J40" s="87">
        <v>-83.22373682555417</v>
      </c>
      <c r="K40" s="87">
        <v>-93.101323750003303</v>
      </c>
      <c r="L40" s="87">
        <v>34.264833884627478</v>
      </c>
      <c r="M40" s="87">
        <v>-84.433387000807443</v>
      </c>
      <c r="N40" s="129">
        <v>-332.11501915765984</v>
      </c>
      <c r="O40" s="130" t="e">
        <v>#VALUE!</v>
      </c>
      <c r="P40" s="130">
        <v>-332.11501915765984</v>
      </c>
      <c r="Q40" s="108"/>
    </row>
    <row r="41" spans="1:17" ht="15" customHeight="1">
      <c r="A41" s="154">
        <v>2020</v>
      </c>
      <c r="B41" s="87">
        <v>25.202243545176543</v>
      </c>
      <c r="C41" s="87">
        <v>-74.134478385893317</v>
      </c>
      <c r="D41" s="87">
        <v>-78.609273511610354</v>
      </c>
      <c r="E41" s="87">
        <v>165.65530651712697</v>
      </c>
      <c r="F41" s="87">
        <v>-186.12928256954342</v>
      </c>
      <c r="G41" s="87">
        <v>-195.79352190637701</v>
      </c>
      <c r="H41" s="87">
        <v>50.406358710152745</v>
      </c>
      <c r="I41" s="87">
        <v>185.93702946848953</v>
      </c>
      <c r="J41" s="87">
        <v>-142.9285873134445</v>
      </c>
      <c r="K41" s="87">
        <v>-60.619874829157197</v>
      </c>
      <c r="L41" s="87">
        <v>-5.3509042234627486</v>
      </c>
      <c r="M41" s="87">
        <v>71.081816060132041</v>
      </c>
      <c r="N41" s="129">
        <v>-242.83432534007079</v>
      </c>
      <c r="O41" s="130" t="e">
        <v>#VALUE!</v>
      </c>
      <c r="P41" s="130">
        <v>-242.83432534007079</v>
      </c>
      <c r="Q41" s="108"/>
    </row>
    <row r="42" spans="1:17" ht="15" customHeight="1">
      <c r="A42" s="154">
        <v>2021</v>
      </c>
      <c r="B42" s="87">
        <v>70.740945094202743</v>
      </c>
      <c r="C42" s="87">
        <v>-37.203871271828348</v>
      </c>
      <c r="D42" s="87">
        <v>-19.626622639672178</v>
      </c>
      <c r="E42" s="87">
        <v>-95.840494095019721</v>
      </c>
      <c r="F42" s="87">
        <v>97.711570638721469</v>
      </c>
      <c r="G42" s="87">
        <v>93.742497788726268</v>
      </c>
      <c r="H42" s="87">
        <v>-174.45280040779198</v>
      </c>
      <c r="I42" s="87">
        <v>-123.91304906414734</v>
      </c>
      <c r="J42" s="87">
        <v>109.29189751475724</v>
      </c>
      <c r="K42" s="87">
        <v>15.436702487678758</v>
      </c>
      <c r="L42" s="87">
        <v>-207.71982404433811</v>
      </c>
      <c r="M42" s="87">
        <v>-58.467694415246797</v>
      </c>
      <c r="N42" s="129">
        <v>-333.24357291990964</v>
      </c>
      <c r="O42" s="130" t="e">
        <v>#VALUE!</v>
      </c>
      <c r="P42" s="130">
        <v>-333.24357291990964</v>
      </c>
      <c r="Q42" s="108"/>
    </row>
    <row r="43" spans="1:17" ht="15" customHeight="1">
      <c r="A43" s="154">
        <v>2022</v>
      </c>
      <c r="B43" s="87">
        <v>-77.510090167122598</v>
      </c>
      <c r="C43" s="87">
        <v>30.319506763424215</v>
      </c>
      <c r="D43" s="87">
        <v>55.291103378734988</v>
      </c>
      <c r="E43" s="87">
        <v>-28.023820551207336</v>
      </c>
      <c r="F43" s="87">
        <v>25.806714922061019</v>
      </c>
      <c r="G43" s="87">
        <v>-10.336341717598771</v>
      </c>
      <c r="H43" s="87">
        <v>106.388263411563</v>
      </c>
      <c r="I43" s="87">
        <v>25.093620356391966</v>
      </c>
      <c r="J43" s="87">
        <v>-50.35707813255658</v>
      </c>
      <c r="K43" s="87">
        <v>-223.3589098677121</v>
      </c>
      <c r="L43" s="87">
        <v>-47.926323941951523</v>
      </c>
      <c r="M43" s="87">
        <v>108.91662657921279</v>
      </c>
      <c r="N43" s="129">
        <v>-85.094773625787639</v>
      </c>
      <c r="O43" s="130" t="e">
        <v>#VALUE!</v>
      </c>
      <c r="P43" s="130">
        <v>-85.094773625787639</v>
      </c>
      <c r="Q43" s="108"/>
    </row>
    <row r="44" spans="1:17" ht="15" customHeight="1">
      <c r="A44" s="154">
        <v>2023</v>
      </c>
      <c r="B44" s="87">
        <v>25.084544230957363</v>
      </c>
      <c r="C44" s="87">
        <v>-75.934209145084196</v>
      </c>
      <c r="D44" s="87">
        <v>-18.433427508664408</v>
      </c>
      <c r="E44" s="87">
        <v>75.734173781142772</v>
      </c>
      <c r="F44" s="87">
        <v>-52.425545509512631</v>
      </c>
      <c r="G44" s="87">
        <v>-152.23355470688102</v>
      </c>
      <c r="H44" s="87">
        <v>52.916350943268299</v>
      </c>
      <c r="I44" s="87">
        <v>34.01669035347868</v>
      </c>
      <c r="J44" s="87">
        <v>124.39432110288544</v>
      </c>
      <c r="K44" s="87">
        <v>140.98727136137359</v>
      </c>
      <c r="L44" s="87">
        <v>-51.169233536774527</v>
      </c>
      <c r="M44" s="87">
        <v>-141.15385092633619</v>
      </c>
      <c r="N44" s="129">
        <v>-41.938546927271091</v>
      </c>
      <c r="O44" s="130" t="e">
        <v>#VALUE!</v>
      </c>
      <c r="P44" s="130">
        <v>-41.938546927271091</v>
      </c>
      <c r="Q44" s="108"/>
    </row>
    <row r="45" spans="1:17" ht="15" customHeight="1">
      <c r="A45" s="155" t="s">
        <v>69</v>
      </c>
      <c r="B45" s="156">
        <v>-34.572055392678749</v>
      </c>
      <c r="C45" s="156">
        <v>-87.920995173722758</v>
      </c>
      <c r="D45" s="156">
        <v>-129.9753611555434</v>
      </c>
      <c r="E45" s="156">
        <v>-96.477893723030093</v>
      </c>
      <c r="F45" s="156">
        <v>-134.48568704332638</v>
      </c>
      <c r="G45" s="156">
        <v>-118.45527774173843</v>
      </c>
      <c r="H45" s="156">
        <v>-136.68091527115484</v>
      </c>
      <c r="I45" s="156">
        <v>-160.29932043677945</v>
      </c>
      <c r="J45" s="156">
        <v>-104.93155523396763</v>
      </c>
      <c r="K45" s="156">
        <v>137.21790359286661</v>
      </c>
      <c r="L45" s="156">
        <v>-21.373043604749455</v>
      </c>
      <c r="M45" s="156">
        <v>-169.43013541048845</v>
      </c>
      <c r="N45" s="132">
        <v>-1059.3085382506324</v>
      </c>
      <c r="O45" s="132" t="e">
        <v>#VALUE!</v>
      </c>
      <c r="P45" s="132">
        <v>-1059.3085382506324</v>
      </c>
      <c r="Q45" s="108"/>
    </row>
    <row r="46" spans="1:17" ht="15" customHeight="1">
      <c r="A46" s="155" t="s">
        <v>70</v>
      </c>
      <c r="B46" s="156">
        <v>59.656599623636112</v>
      </c>
      <c r="C46" s="156">
        <v>11.986786028638562</v>
      </c>
      <c r="D46" s="156">
        <v>111.54193364687899</v>
      </c>
      <c r="E46" s="156">
        <v>172.21206750417286</v>
      </c>
      <c r="F46" s="156">
        <v>82.060141533813749</v>
      </c>
      <c r="G46" s="156">
        <v>-33.778276965142595</v>
      </c>
      <c r="H46" s="156">
        <v>189.59726621442314</v>
      </c>
      <c r="I46" s="156">
        <v>194.31601079025813</v>
      </c>
      <c r="J46" s="156">
        <v>229.32587633685307</v>
      </c>
      <c r="K46" s="156">
        <v>3.7693677685069815</v>
      </c>
      <c r="L46" s="156">
        <v>-29.796189932025072</v>
      </c>
      <c r="M46" s="156">
        <v>28.276284484152256</v>
      </c>
      <c r="N46" s="132">
        <v>1017.3699913233613</v>
      </c>
      <c r="O46" s="132" t="e">
        <v>#VALUE!</v>
      </c>
      <c r="P46" s="132">
        <v>1017.3699913233613</v>
      </c>
      <c r="Q46" s="108"/>
    </row>
    <row r="47" spans="1:17" ht="15" customHeight="1">
      <c r="A47" s="93"/>
      <c r="B47" s="94"/>
      <c r="C47" s="94"/>
      <c r="D47" s="94"/>
      <c r="E47" s="94"/>
      <c r="F47" s="94"/>
      <c r="G47" s="94"/>
      <c r="H47" s="94"/>
      <c r="I47" s="94"/>
      <c r="J47" s="94"/>
      <c r="K47" s="94"/>
      <c r="L47" s="94"/>
      <c r="M47" s="94"/>
      <c r="N47" s="82"/>
      <c r="O47" s="127"/>
      <c r="P47" s="95"/>
      <c r="Q47" s="108"/>
    </row>
    <row r="48" spans="1:17" ht="15.6">
      <c r="A48" s="121" t="s">
        <v>71</v>
      </c>
      <c r="H48" s="79"/>
      <c r="I48" s="79"/>
      <c r="J48" s="79"/>
      <c r="K48" s="79"/>
      <c r="L48" s="79"/>
      <c r="M48" s="79"/>
      <c r="N48" s="79"/>
      <c r="P48" s="83"/>
      <c r="Q48" s="46"/>
    </row>
    <row r="49" spans="1:17" ht="15" customHeight="1">
      <c r="A49" s="104">
        <v>2019</v>
      </c>
      <c r="B49" s="91">
        <v>-0.10819073526983747</v>
      </c>
      <c r="C49" s="91">
        <v>-1.7345494364456537E-2</v>
      </c>
      <c r="D49" s="91">
        <v>-2.0017078485964901E-2</v>
      </c>
      <c r="E49" s="91">
        <v>-3.9266040161200833E-2</v>
      </c>
      <c r="F49" s="91">
        <v>8.290324640224811E-2</v>
      </c>
      <c r="G49" s="91">
        <v>8.061104085962123E-2</v>
      </c>
      <c r="H49" s="91">
        <v>-1.1692527207228243E-2</v>
      </c>
      <c r="I49" s="91">
        <v>-2.2164523068544884E-2</v>
      </c>
      <c r="J49" s="91">
        <v>-3.1141392486176311E-2</v>
      </c>
      <c r="K49" s="91">
        <v>-3.8351596450525438E-2</v>
      </c>
      <c r="L49" s="91">
        <v>1.6337014705253505E-2</v>
      </c>
      <c r="M49" s="137">
        <v>-4.5525342960652471E-2</v>
      </c>
      <c r="N49" s="139">
        <v>-1.2793417613083724E-2</v>
      </c>
      <c r="O49" s="139" t="e">
        <v>#VALUE!</v>
      </c>
      <c r="P49" s="139">
        <v>-1.2793417613083724E-2</v>
      </c>
      <c r="Q49" s="46"/>
    </row>
    <row r="50" spans="1:17" ht="15" customHeight="1">
      <c r="A50" s="104">
        <v>2020</v>
      </c>
      <c r="B50" s="91">
        <v>1.3681970205503546E-2</v>
      </c>
      <c r="C50" s="91">
        <v>-4.0248385766824324E-2</v>
      </c>
      <c r="D50" s="91">
        <v>-4.3271273158598689E-2</v>
      </c>
      <c r="E50" s="91">
        <v>9.2239015391821999E-2</v>
      </c>
      <c r="F50" s="91">
        <v>-8.7079108695543916E-2</v>
      </c>
      <c r="G50" s="91">
        <v>-7.973897919921713E-2</v>
      </c>
      <c r="H50" s="91">
        <v>2.023667999551293E-2</v>
      </c>
      <c r="I50" s="91">
        <v>7.7004072591519979E-2</v>
      </c>
      <c r="J50" s="91">
        <v>-5.5201326653358751E-2</v>
      </c>
      <c r="K50" s="91">
        <v>-2.5967271052848906E-2</v>
      </c>
      <c r="L50" s="91">
        <v>-2.5102299334887057E-3</v>
      </c>
      <c r="M50" s="137">
        <v>4.0154398849158168E-2</v>
      </c>
      <c r="N50" s="139">
        <v>-9.4754554434524074E-3</v>
      </c>
      <c r="O50" s="139" t="e">
        <v>#VALUE!</v>
      </c>
      <c r="P50" s="139">
        <v>-9.4754554434524074E-3</v>
      </c>
      <c r="Q50" s="117"/>
    </row>
    <row r="51" spans="1:17" ht="15" customHeight="1">
      <c r="A51" s="104">
        <v>2021</v>
      </c>
      <c r="B51" s="91">
        <v>3.7885984032509645E-2</v>
      </c>
      <c r="C51" s="91">
        <v>-2.1045415889236141E-2</v>
      </c>
      <c r="D51" s="91">
        <v>-1.1292306279103603E-2</v>
      </c>
      <c r="E51" s="91">
        <v>-4.8858560153403174E-2</v>
      </c>
      <c r="F51" s="91">
        <v>5.0073981028978531E-2</v>
      </c>
      <c r="G51" s="91">
        <v>4.1485645048174868E-2</v>
      </c>
      <c r="H51" s="91">
        <v>-6.8648483922708503E-2</v>
      </c>
      <c r="I51" s="91">
        <v>-4.7648310305216435E-2</v>
      </c>
      <c r="J51" s="91">
        <v>4.4676496164772539E-2</v>
      </c>
      <c r="K51" s="91">
        <v>6.7887882063479843E-3</v>
      </c>
      <c r="L51" s="91">
        <v>-9.7691284986626048E-2</v>
      </c>
      <c r="M51" s="137">
        <v>-3.1753585535129192E-2</v>
      </c>
      <c r="N51" s="139">
        <v>-1.3127636987442348E-2</v>
      </c>
      <c r="O51" s="139" t="e">
        <v>#VALUE!</v>
      </c>
      <c r="P51" s="139">
        <v>-1.3127636987442348E-2</v>
      </c>
      <c r="Q51" s="117"/>
    </row>
    <row r="52" spans="1:17" ht="15" customHeight="1">
      <c r="A52" s="104">
        <v>2022</v>
      </c>
      <c r="B52" s="91">
        <v>-3.9995976929665722E-2</v>
      </c>
      <c r="C52" s="91">
        <v>1.7519792856364624E-2</v>
      </c>
      <c r="D52" s="91">
        <v>3.2175434441905848E-2</v>
      </c>
      <c r="E52" s="91">
        <v>-1.502013582570294E-2</v>
      </c>
      <c r="F52" s="91">
        <v>1.2594442644202841E-2</v>
      </c>
      <c r="G52" s="91">
        <v>-4.3921270686272385E-3</v>
      </c>
      <c r="H52" s="91">
        <v>4.4950352221885481E-2</v>
      </c>
      <c r="I52" s="91">
        <v>1.0132029074864546E-2</v>
      </c>
      <c r="J52" s="91">
        <v>-1.9704700516284923E-2</v>
      </c>
      <c r="K52" s="91">
        <v>-9.7566929285565984E-2</v>
      </c>
      <c r="L52" s="91">
        <v>-2.4980253595881297E-2</v>
      </c>
      <c r="M52" s="137">
        <v>6.1092104741965692E-2</v>
      </c>
      <c r="N52" s="139">
        <v>-3.3967741914584515E-3</v>
      </c>
      <c r="O52" s="139" t="e">
        <v>#VALUE!</v>
      </c>
      <c r="P52" s="139">
        <v>-3.3967741914584515E-3</v>
      </c>
      <c r="Q52" s="117"/>
    </row>
    <row r="53" spans="1:17" ht="15" customHeight="1">
      <c r="A53" s="104">
        <v>2023</v>
      </c>
      <c r="B53" s="91">
        <v>1.3483145734096702E-2</v>
      </c>
      <c r="C53" s="91">
        <v>-4.3122253004547417E-2</v>
      </c>
      <c r="D53" s="91">
        <v>-1.0392540831649311E-2</v>
      </c>
      <c r="E53" s="91">
        <v>4.1210801027872224E-2</v>
      </c>
      <c r="F53" s="91">
        <v>-2.5266998072990043E-2</v>
      </c>
      <c r="G53" s="91">
        <v>-6.4972578698463845E-2</v>
      </c>
      <c r="H53" s="91">
        <v>2.1396050317978643E-2</v>
      </c>
      <c r="I53" s="91">
        <v>1.3597122775442783E-2</v>
      </c>
      <c r="J53" s="91">
        <v>4.965385246621512E-2</v>
      </c>
      <c r="K53" s="91">
        <v>6.8243966104123643E-2</v>
      </c>
      <c r="L53" s="91">
        <v>-2.7353835102795876E-2</v>
      </c>
      <c r="M53" s="137">
        <v>-7.4615757767085622E-2</v>
      </c>
      <c r="N53" s="139">
        <v>-1.6797895699443011E-3</v>
      </c>
      <c r="O53" s="139" t="e">
        <v>#VALUE!</v>
      </c>
      <c r="P53" s="139">
        <v>-1.6797895699443011E-3</v>
      </c>
      <c r="Q53" s="117"/>
    </row>
    <row r="54" spans="1:17" ht="15" customHeight="1">
      <c r="A54" s="116" t="s">
        <v>69</v>
      </c>
      <c r="B54" s="141">
        <v>-1.8582759841874297E-2</v>
      </c>
      <c r="C54" s="141">
        <v>-4.9929424971673741E-2</v>
      </c>
      <c r="D54" s="141">
        <v>-7.3278517914393881E-2</v>
      </c>
      <c r="E54" s="141">
        <v>-5.2498510029272527E-2</v>
      </c>
      <c r="F54" s="141">
        <v>-6.481667596099483E-2</v>
      </c>
      <c r="G54" s="141">
        <v>-5.0556165952653886E-2</v>
      </c>
      <c r="H54" s="141">
        <v>-5.5265181527431761E-2</v>
      </c>
      <c r="I54" s="141">
        <v>-6.4074709154532172E-2</v>
      </c>
      <c r="J54" s="141">
        <v>-4.1884998579063581E-2</v>
      </c>
      <c r="K54" s="141">
        <v>6.6419428301922823E-2</v>
      </c>
      <c r="L54" s="141">
        <v>-1.1425512363577139E-2</v>
      </c>
      <c r="M54" s="142">
        <v>-8.9562968769665852E-2</v>
      </c>
      <c r="N54" s="144">
        <v>-4.2429115080982238E-2</v>
      </c>
      <c r="O54" s="144" t="e">
        <v>#VALUE!</v>
      </c>
      <c r="P54" s="144">
        <v>-4.2429115080982238E-2</v>
      </c>
      <c r="Q54" s="117"/>
    </row>
    <row r="55" spans="1:17" ht="15" customHeight="1">
      <c r="A55" s="116" t="s">
        <v>70</v>
      </c>
      <c r="B55" s="141">
        <v>3.2673061226033306E-2</v>
      </c>
      <c r="C55" s="141">
        <v>7.1649118981749194E-3</v>
      </c>
      <c r="D55" s="141">
        <v>6.7858551137951917E-2</v>
      </c>
      <c r="E55" s="141">
        <v>9.8901492028302451E-2</v>
      </c>
      <c r="F55" s="141">
        <v>4.229082883684443E-2</v>
      </c>
      <c r="G55" s="141">
        <v>-1.5184060635113905E-2</v>
      </c>
      <c r="H55" s="141">
        <v>8.114576741159496E-2</v>
      </c>
      <c r="I55" s="141">
        <v>8.2989350421132535E-2</v>
      </c>
      <c r="J55" s="141">
        <v>9.5540567582724112E-2</v>
      </c>
      <c r="K55" s="141">
        <v>1.7109007523483655E-3</v>
      </c>
      <c r="L55" s="141">
        <v>-1.6112415339891828E-2</v>
      </c>
      <c r="M55" s="142">
        <v>1.6417621965992613E-2</v>
      </c>
      <c r="N55" s="144">
        <v>4.2554891917462756E-2</v>
      </c>
      <c r="O55" s="144" t="e">
        <v>#VALUE!</v>
      </c>
      <c r="P55" s="144">
        <v>4.2554891917462756E-2</v>
      </c>
      <c r="Q55" s="117"/>
    </row>
    <row r="56" spans="1:17" ht="15" customHeight="1">
      <c r="A56" s="83"/>
      <c r="H56" s="79"/>
      <c r="I56" s="79"/>
      <c r="J56" s="79"/>
      <c r="K56" s="79"/>
      <c r="L56" s="79"/>
      <c r="M56" s="79"/>
      <c r="N56" s="79"/>
      <c r="P56" s="83"/>
      <c r="Q56" s="46"/>
    </row>
    <row r="57" spans="1:17" s="102" customFormat="1" ht="19.5" customHeight="1">
      <c r="A57" s="99" t="s">
        <v>73</v>
      </c>
      <c r="B57" s="146"/>
      <c r="C57" s="146"/>
      <c r="D57" s="146"/>
      <c r="E57" s="146"/>
      <c r="F57" s="146"/>
      <c r="G57" s="146"/>
      <c r="H57" s="146"/>
      <c r="I57" s="146"/>
      <c r="J57" s="146"/>
      <c r="K57" s="146"/>
      <c r="L57" s="146"/>
      <c r="M57" s="146"/>
      <c r="N57" s="147"/>
      <c r="O57" s="148"/>
      <c r="P57" s="149"/>
      <c r="Q57" s="158"/>
    </row>
    <row r="58" spans="1:17" ht="15.6">
      <c r="B58" s="81" t="s">
        <v>54</v>
      </c>
      <c r="C58" s="81" t="s">
        <v>55</v>
      </c>
      <c r="D58" s="81" t="s">
        <v>56</v>
      </c>
      <c r="E58" s="81" t="s">
        <v>57</v>
      </c>
      <c r="F58" s="81" t="s">
        <v>58</v>
      </c>
      <c r="G58" s="81" t="s">
        <v>59</v>
      </c>
      <c r="H58" s="81" t="s">
        <v>60</v>
      </c>
      <c r="I58" s="81" t="s">
        <v>61</v>
      </c>
      <c r="J58" s="81" t="s">
        <v>62</v>
      </c>
      <c r="K58" s="81" t="s">
        <v>63</v>
      </c>
      <c r="L58" s="81" t="s">
        <v>64</v>
      </c>
      <c r="M58" s="81" t="s">
        <v>65</v>
      </c>
      <c r="N58" s="81" t="s">
        <v>66</v>
      </c>
      <c r="O58" s="81">
        <v>0</v>
      </c>
      <c r="P58" s="81" t="s">
        <v>66</v>
      </c>
      <c r="Q58" s="159"/>
    </row>
    <row r="59" spans="1:17" ht="15" customHeight="1">
      <c r="A59" s="104">
        <v>2018</v>
      </c>
      <c r="B59" s="82">
        <v>750328</v>
      </c>
      <c r="C59" s="82">
        <v>749160</v>
      </c>
      <c r="D59" s="82">
        <v>751521</v>
      </c>
      <c r="E59" s="82">
        <v>752951</v>
      </c>
      <c r="F59" s="82">
        <v>753108</v>
      </c>
      <c r="G59" s="82">
        <v>756747</v>
      </c>
      <c r="H59" s="82">
        <v>756698</v>
      </c>
      <c r="I59" s="82">
        <v>757083</v>
      </c>
      <c r="J59" s="82">
        <v>759734</v>
      </c>
      <c r="K59" s="82">
        <v>762117</v>
      </c>
      <c r="L59" s="82">
        <v>762022</v>
      </c>
      <c r="M59" s="82">
        <v>763571</v>
      </c>
      <c r="N59" s="107">
        <v>756253.33333333337</v>
      </c>
      <c r="O59" s="107" t="e">
        <v>#VALUE!</v>
      </c>
      <c r="P59" s="194">
        <v>756253.33333333337</v>
      </c>
      <c r="Q59" s="85"/>
    </row>
    <row r="60" spans="1:17" ht="15" customHeight="1">
      <c r="A60" s="104">
        <v>2019</v>
      </c>
      <c r="B60" s="82">
        <v>765212</v>
      </c>
      <c r="C60" s="82">
        <v>765964</v>
      </c>
      <c r="D60" s="82">
        <v>769067</v>
      </c>
      <c r="E60" s="82">
        <v>769472</v>
      </c>
      <c r="F60" s="82">
        <v>770723</v>
      </c>
      <c r="G60" s="82">
        <v>771249</v>
      </c>
      <c r="H60" s="82">
        <v>772945</v>
      </c>
      <c r="I60" s="82">
        <v>773601</v>
      </c>
      <c r="J60" s="82">
        <v>774720</v>
      </c>
      <c r="K60" s="82">
        <v>775578</v>
      </c>
      <c r="L60" s="82">
        <v>776361</v>
      </c>
      <c r="M60" s="82">
        <v>778624</v>
      </c>
      <c r="N60" s="107">
        <v>771959.66666666663</v>
      </c>
      <c r="O60" s="107" t="e">
        <v>#VALUE!</v>
      </c>
      <c r="P60" s="194">
        <v>771959.66666666663</v>
      </c>
      <c r="Q60" s="85"/>
    </row>
    <row r="61" spans="1:17" ht="15" customHeight="1">
      <c r="A61" s="104">
        <v>2020</v>
      </c>
      <c r="B61" s="82">
        <v>779487</v>
      </c>
      <c r="C61" s="82">
        <v>780318</v>
      </c>
      <c r="D61" s="82">
        <v>782104</v>
      </c>
      <c r="E61" s="82">
        <v>782524</v>
      </c>
      <c r="F61" s="82">
        <v>783531</v>
      </c>
      <c r="G61" s="82">
        <v>785904</v>
      </c>
      <c r="H61" s="82">
        <v>786701</v>
      </c>
      <c r="I61" s="82">
        <v>788424</v>
      </c>
      <c r="J61" s="82">
        <v>789623</v>
      </c>
      <c r="K61" s="82">
        <v>790429</v>
      </c>
      <c r="L61" s="82">
        <v>791020</v>
      </c>
      <c r="M61" s="82">
        <v>792507</v>
      </c>
      <c r="N61" s="107">
        <v>786047.66666666663</v>
      </c>
      <c r="O61" s="107" t="e">
        <v>#VALUE!</v>
      </c>
      <c r="P61" s="194">
        <v>786047.66666666663</v>
      </c>
      <c r="Q61" s="85"/>
    </row>
    <row r="62" spans="1:17" ht="15" customHeight="1">
      <c r="A62" s="104">
        <v>2021</v>
      </c>
      <c r="B62" s="82">
        <v>793911</v>
      </c>
      <c r="C62" s="82">
        <v>795681</v>
      </c>
      <c r="D62" s="82">
        <v>797571</v>
      </c>
      <c r="E62" s="82">
        <v>798718</v>
      </c>
      <c r="F62" s="82">
        <v>800062</v>
      </c>
      <c r="G62" s="82">
        <v>801644</v>
      </c>
      <c r="H62" s="82">
        <v>801982</v>
      </c>
      <c r="I62" s="82">
        <v>804431</v>
      </c>
      <c r="J62" s="82">
        <v>805045</v>
      </c>
      <c r="K62" s="82">
        <v>806646</v>
      </c>
      <c r="L62" s="82">
        <v>808309</v>
      </c>
      <c r="M62" s="82">
        <v>810587</v>
      </c>
      <c r="N62" s="107">
        <v>802048.91666666663</v>
      </c>
      <c r="O62" s="107" t="e">
        <v>#VALUE!</v>
      </c>
      <c r="P62" s="194">
        <v>802048.91666666663</v>
      </c>
      <c r="Q62" s="85"/>
    </row>
    <row r="63" spans="1:17" ht="15" customHeight="1">
      <c r="A63" s="104">
        <v>2022</v>
      </c>
      <c r="B63" s="82">
        <v>812192</v>
      </c>
      <c r="C63" s="82">
        <v>813005</v>
      </c>
      <c r="D63" s="82">
        <v>815400</v>
      </c>
      <c r="E63" s="82">
        <v>816597</v>
      </c>
      <c r="F63" s="82">
        <v>818404</v>
      </c>
      <c r="G63" s="82">
        <v>819895</v>
      </c>
      <c r="H63" s="82">
        <v>820327</v>
      </c>
      <c r="I63" s="82">
        <v>821861</v>
      </c>
      <c r="J63" s="82">
        <v>823127</v>
      </c>
      <c r="K63" s="82">
        <v>824755</v>
      </c>
      <c r="L63" s="82">
        <v>824936</v>
      </c>
      <c r="M63" s="82">
        <v>826694</v>
      </c>
      <c r="N63" s="107">
        <v>819766.08333333337</v>
      </c>
      <c r="O63" s="107" t="e">
        <v>#VALUE!</v>
      </c>
      <c r="P63" s="194">
        <v>819766.08333333337</v>
      </c>
      <c r="Q63" s="85"/>
    </row>
    <row r="64" spans="1:17" ht="15" customHeight="1">
      <c r="A64" s="104">
        <v>2023</v>
      </c>
      <c r="B64" s="82">
        <v>828859</v>
      </c>
      <c r="C64" s="82">
        <v>829238</v>
      </c>
      <c r="D64" s="82">
        <v>832182</v>
      </c>
      <c r="E64" s="82">
        <v>831522</v>
      </c>
      <c r="F64" s="82">
        <v>833149</v>
      </c>
      <c r="G64" s="82">
        <v>833453</v>
      </c>
      <c r="H64" s="82">
        <v>833570</v>
      </c>
      <c r="I64" s="82">
        <v>835230</v>
      </c>
      <c r="J64" s="82">
        <v>836456</v>
      </c>
      <c r="K64" s="82">
        <v>837928</v>
      </c>
      <c r="L64" s="82">
        <v>838174</v>
      </c>
      <c r="M64" s="82">
        <v>839961</v>
      </c>
      <c r="N64" s="107">
        <v>834143.5</v>
      </c>
      <c r="O64" s="107" t="e">
        <v>#VALUE!</v>
      </c>
      <c r="P64" s="194">
        <v>834143.5</v>
      </c>
      <c r="Q64" s="108"/>
    </row>
    <row r="65" spans="1:186" ht="15" customHeight="1">
      <c r="A65" s="116" t="s">
        <v>67</v>
      </c>
      <c r="B65" s="160">
        <v>829347.91</v>
      </c>
      <c r="C65" s="160">
        <v>830633.21000000008</v>
      </c>
      <c r="D65" s="160">
        <v>832614.92999999993</v>
      </c>
      <c r="E65" s="160">
        <v>833647.90999999992</v>
      </c>
      <c r="F65" s="160">
        <v>834856.27999999991</v>
      </c>
      <c r="G65" s="160">
        <v>835724.42</v>
      </c>
      <c r="H65" s="160">
        <v>836329.40999999992</v>
      </c>
      <c r="I65" s="160">
        <v>836955.6100000001</v>
      </c>
      <c r="J65" s="160">
        <v>837780.23</v>
      </c>
      <c r="K65" s="160">
        <v>838793.51000000013</v>
      </c>
      <c r="L65" s="160">
        <v>839567.7300000001</v>
      </c>
      <c r="M65" s="160">
        <v>840758.27</v>
      </c>
      <c r="N65" s="115">
        <v>835584.11833333329</v>
      </c>
      <c r="O65" s="115" t="e">
        <v>#VALUE!</v>
      </c>
      <c r="P65" s="115">
        <v>835584.11833333329</v>
      </c>
      <c r="Q65" s="161"/>
    </row>
    <row r="66" spans="1:186" ht="15" customHeight="1">
      <c r="A66" s="83"/>
      <c r="B66" s="162"/>
      <c r="C66" s="162"/>
      <c r="D66" s="162"/>
      <c r="E66" s="162"/>
      <c r="F66" s="162"/>
      <c r="G66" s="162"/>
      <c r="H66" s="162"/>
      <c r="I66" s="162"/>
      <c r="J66" s="163"/>
      <c r="K66" s="82"/>
      <c r="L66" s="82"/>
      <c r="M66" s="82"/>
      <c r="N66" s="82"/>
      <c r="O66" s="164"/>
      <c r="P66" s="164"/>
      <c r="Q66" s="108"/>
    </row>
    <row r="67" spans="1:186" ht="15.6">
      <c r="A67" s="121" t="s">
        <v>68</v>
      </c>
      <c r="B67" s="82"/>
      <c r="C67" s="82"/>
      <c r="D67" s="82"/>
      <c r="E67" s="82"/>
      <c r="F67" s="82"/>
      <c r="G67" s="82"/>
      <c r="H67" s="82"/>
      <c r="I67" s="82"/>
      <c r="J67" s="82"/>
      <c r="K67" s="165"/>
      <c r="L67" s="165"/>
      <c r="M67" s="82"/>
      <c r="N67" s="166"/>
      <c r="O67" s="167"/>
      <c r="P67" s="85"/>
      <c r="Q67" s="161"/>
    </row>
    <row r="68" spans="1:186" ht="15" customHeight="1">
      <c r="A68" s="104">
        <v>2019</v>
      </c>
      <c r="B68" s="128">
        <v>14884</v>
      </c>
      <c r="C68" s="128">
        <v>16804</v>
      </c>
      <c r="D68" s="128">
        <v>17546</v>
      </c>
      <c r="E68" s="128">
        <v>16521</v>
      </c>
      <c r="F68" s="128">
        <v>17615</v>
      </c>
      <c r="G68" s="128">
        <v>14502</v>
      </c>
      <c r="H68" s="128">
        <v>16247</v>
      </c>
      <c r="I68" s="128">
        <v>16518</v>
      </c>
      <c r="J68" s="128">
        <v>14986</v>
      </c>
      <c r="K68" s="128">
        <v>13461</v>
      </c>
      <c r="L68" s="128">
        <v>14339</v>
      </c>
      <c r="M68" s="128">
        <v>15053</v>
      </c>
      <c r="N68" s="168">
        <v>15706.333333333256</v>
      </c>
      <c r="O68" s="107" t="e">
        <v>#VALUE!</v>
      </c>
      <c r="P68" s="107">
        <v>15706.333333333256</v>
      </c>
      <c r="Q68" s="108"/>
    </row>
    <row r="69" spans="1:186" ht="15.6">
      <c r="A69" s="104">
        <v>2020</v>
      </c>
      <c r="B69" s="128">
        <v>14275</v>
      </c>
      <c r="C69" s="128">
        <v>14354</v>
      </c>
      <c r="D69" s="128">
        <v>13037</v>
      </c>
      <c r="E69" s="128">
        <v>13052</v>
      </c>
      <c r="F69" s="128">
        <v>12808</v>
      </c>
      <c r="G69" s="128">
        <v>14655</v>
      </c>
      <c r="H69" s="128">
        <v>13756</v>
      </c>
      <c r="I69" s="128">
        <v>14823</v>
      </c>
      <c r="J69" s="128">
        <v>14903</v>
      </c>
      <c r="K69" s="128">
        <v>14851</v>
      </c>
      <c r="L69" s="128">
        <v>14659</v>
      </c>
      <c r="M69" s="128">
        <v>13883</v>
      </c>
      <c r="N69" s="168">
        <v>14088</v>
      </c>
      <c r="O69" s="107" t="e">
        <v>#VALUE!</v>
      </c>
      <c r="P69" s="107">
        <v>14088</v>
      </c>
      <c r="Q69" s="108"/>
    </row>
    <row r="70" spans="1:186" ht="15.6">
      <c r="A70" s="104">
        <v>2021</v>
      </c>
      <c r="B70" s="128">
        <v>14424</v>
      </c>
      <c r="C70" s="128">
        <v>15363</v>
      </c>
      <c r="D70" s="128">
        <v>15467</v>
      </c>
      <c r="E70" s="128">
        <v>16194</v>
      </c>
      <c r="F70" s="128">
        <v>16531</v>
      </c>
      <c r="G70" s="128">
        <v>15740</v>
      </c>
      <c r="H70" s="128">
        <v>15281</v>
      </c>
      <c r="I70" s="128">
        <v>16007</v>
      </c>
      <c r="J70" s="128">
        <v>15422</v>
      </c>
      <c r="K70" s="128">
        <v>16217</v>
      </c>
      <c r="L70" s="128">
        <v>17289</v>
      </c>
      <c r="M70" s="128">
        <v>18080</v>
      </c>
      <c r="N70" s="168">
        <v>16001.25</v>
      </c>
      <c r="O70" s="107" t="e">
        <v>#VALUE!</v>
      </c>
      <c r="P70" s="107">
        <v>16001.25</v>
      </c>
      <c r="Q70" s="108"/>
    </row>
    <row r="71" spans="1:186" ht="15.6">
      <c r="A71" s="104">
        <v>2022</v>
      </c>
      <c r="B71" s="128">
        <v>18281</v>
      </c>
      <c r="C71" s="128">
        <v>17324</v>
      </c>
      <c r="D71" s="128">
        <v>17829</v>
      </c>
      <c r="E71" s="128">
        <v>17879</v>
      </c>
      <c r="F71" s="128">
        <v>18342</v>
      </c>
      <c r="G71" s="128">
        <v>18251</v>
      </c>
      <c r="H71" s="128">
        <v>18345</v>
      </c>
      <c r="I71" s="128">
        <v>17430</v>
      </c>
      <c r="J71" s="128">
        <v>18082</v>
      </c>
      <c r="K71" s="128">
        <v>18109</v>
      </c>
      <c r="L71" s="128">
        <v>16627</v>
      </c>
      <c r="M71" s="128">
        <v>16107</v>
      </c>
      <c r="N71" s="168">
        <v>17717.166666666744</v>
      </c>
      <c r="O71" s="107" t="e">
        <v>#VALUE!</v>
      </c>
      <c r="P71" s="107">
        <v>17717.166666666744</v>
      </c>
      <c r="Q71" s="108"/>
    </row>
    <row r="72" spans="1:186" ht="15.6">
      <c r="A72" s="104">
        <v>2023</v>
      </c>
      <c r="B72" s="128">
        <v>16667</v>
      </c>
      <c r="C72" s="128">
        <v>16233</v>
      </c>
      <c r="D72" s="128">
        <v>16782</v>
      </c>
      <c r="E72" s="128">
        <v>14925</v>
      </c>
      <c r="F72" s="128">
        <v>14745</v>
      </c>
      <c r="G72" s="128">
        <v>13558</v>
      </c>
      <c r="H72" s="128">
        <v>13243</v>
      </c>
      <c r="I72" s="128">
        <v>13369</v>
      </c>
      <c r="J72" s="128">
        <v>13329</v>
      </c>
      <c r="K72" s="128">
        <v>13173</v>
      </c>
      <c r="L72" s="128">
        <v>13238</v>
      </c>
      <c r="M72" s="128">
        <v>13267</v>
      </c>
      <c r="N72" s="168">
        <v>14377.416666666628</v>
      </c>
      <c r="O72" s="107" t="e">
        <v>#VALUE!</v>
      </c>
      <c r="P72" s="107">
        <v>14377.416666666628</v>
      </c>
      <c r="Q72" s="108"/>
    </row>
    <row r="73" spans="1:186" ht="15.6">
      <c r="A73" s="116" t="s">
        <v>69</v>
      </c>
      <c r="B73" s="131">
        <v>17155.910000000033</v>
      </c>
      <c r="C73" s="131">
        <v>17628.210000000079</v>
      </c>
      <c r="D73" s="131">
        <v>17214.929999999935</v>
      </c>
      <c r="E73" s="131">
        <v>17050.909999999916</v>
      </c>
      <c r="F73" s="131">
        <v>16452.279999999912</v>
      </c>
      <c r="G73" s="131">
        <v>15829.420000000042</v>
      </c>
      <c r="H73" s="131">
        <v>16002.409999999916</v>
      </c>
      <c r="I73" s="131">
        <v>15094.610000000102</v>
      </c>
      <c r="J73" s="131">
        <v>14653.229999999981</v>
      </c>
      <c r="K73" s="131">
        <v>14038.510000000126</v>
      </c>
      <c r="L73" s="131">
        <v>14631.730000000098</v>
      </c>
      <c r="M73" s="131">
        <v>14064.270000000019</v>
      </c>
      <c r="N73" s="115">
        <v>15818.034999999916</v>
      </c>
      <c r="O73" s="115" t="e">
        <v>#VALUE!</v>
      </c>
      <c r="P73" s="115">
        <v>15818.034999999916</v>
      </c>
      <c r="Q73" s="108"/>
    </row>
    <row r="74" spans="1:186" ht="15.6">
      <c r="A74" s="116" t="s">
        <v>70</v>
      </c>
      <c r="B74" s="131">
        <v>-488.9100000000326</v>
      </c>
      <c r="C74" s="131">
        <v>-1395.2100000000792</v>
      </c>
      <c r="D74" s="131">
        <v>-432.92999999993481</v>
      </c>
      <c r="E74" s="131">
        <v>-2125.9099999999162</v>
      </c>
      <c r="F74" s="131">
        <v>-1707.2799999999115</v>
      </c>
      <c r="G74" s="131">
        <v>-2271.4200000000419</v>
      </c>
      <c r="H74" s="131">
        <v>-2759.4099999999162</v>
      </c>
      <c r="I74" s="131">
        <v>-1725.6100000001024</v>
      </c>
      <c r="J74" s="131">
        <v>-1324.2299999999814</v>
      </c>
      <c r="K74" s="131">
        <v>-865.51000000012573</v>
      </c>
      <c r="L74" s="131">
        <v>-1393.7300000000978</v>
      </c>
      <c r="M74" s="131">
        <v>-797.27000000001863</v>
      </c>
      <c r="N74" s="115">
        <v>-1440.6183333332883</v>
      </c>
      <c r="O74" s="115" t="e">
        <v>#VALUE!</v>
      </c>
      <c r="P74" s="115">
        <v>-1440.6183333332883</v>
      </c>
      <c r="Q74" s="108"/>
    </row>
    <row r="75" spans="1:186" ht="15.6">
      <c r="A75" s="169"/>
      <c r="B75" s="97"/>
      <c r="C75" s="97"/>
      <c r="D75" s="87"/>
      <c r="E75" s="88"/>
      <c r="F75" s="88"/>
      <c r="G75" s="88"/>
      <c r="H75" s="88"/>
      <c r="I75" s="87"/>
      <c r="J75" s="88"/>
      <c r="K75" s="88"/>
      <c r="L75" s="88"/>
      <c r="M75" s="88"/>
      <c r="N75" s="79"/>
      <c r="P75" s="83"/>
      <c r="Q75" s="46"/>
    </row>
    <row r="76" spans="1:186" ht="15.6">
      <c r="A76" s="121" t="s">
        <v>71</v>
      </c>
      <c r="B76" s="88"/>
      <c r="C76" s="88"/>
      <c r="D76" s="88"/>
      <c r="E76" s="98"/>
      <c r="F76" s="98"/>
      <c r="G76" s="98"/>
      <c r="H76" s="88"/>
      <c r="I76" s="88"/>
      <c r="J76" s="88"/>
      <c r="K76" s="88"/>
      <c r="L76" s="88"/>
      <c r="M76" s="88"/>
      <c r="N76" s="79"/>
      <c r="P76" s="83"/>
      <c r="Q76" s="46"/>
    </row>
    <row r="77" spans="1:186" ht="15.6">
      <c r="A77" s="104">
        <v>2019</v>
      </c>
      <c r="B77" s="91">
        <v>1.9836658101523685E-2</v>
      </c>
      <c r="C77" s="91">
        <v>2.2430455443430031E-2</v>
      </c>
      <c r="D77" s="170">
        <v>2.3347318305143805E-2</v>
      </c>
      <c r="E77" s="91">
        <v>2.1941666854815356E-2</v>
      </c>
      <c r="F77" s="91">
        <v>2.3389739585822911E-2</v>
      </c>
      <c r="G77" s="91">
        <v>1.9163604216468677E-2</v>
      </c>
      <c r="H77" s="91">
        <v>2.1470917063346251E-2</v>
      </c>
      <c r="I77" s="91">
        <v>2.1817951268222835E-2</v>
      </c>
      <c r="J77" s="170">
        <v>1.972532491635226E-2</v>
      </c>
      <c r="K77" s="91">
        <v>1.7662642350190216E-2</v>
      </c>
      <c r="L77" s="91">
        <v>1.8817042027658104E-2</v>
      </c>
      <c r="M77" s="137">
        <v>1.9713949324948077E-2</v>
      </c>
      <c r="N77" s="140">
        <v>2.0768613692060844E-2</v>
      </c>
      <c r="O77" s="157" t="e">
        <v>#VALUE!</v>
      </c>
      <c r="P77" s="138">
        <v>2.0768613692060844E-2</v>
      </c>
      <c r="Q77" s="117"/>
    </row>
    <row r="78" spans="1:186" ht="15.6">
      <c r="A78" s="104">
        <v>2020</v>
      </c>
      <c r="B78" s="91">
        <v>1.8654960978134127E-2</v>
      </c>
      <c r="C78" s="91">
        <v>1.8739784115180402E-2</v>
      </c>
      <c r="D78" s="170">
        <v>1.6951709018850014E-2</v>
      </c>
      <c r="E78" s="91">
        <v>1.696228062879479E-2</v>
      </c>
      <c r="F78" s="91">
        <v>1.6618162426708327E-2</v>
      </c>
      <c r="G78" s="91">
        <v>1.9001645383008636E-2</v>
      </c>
      <c r="H78" s="91">
        <v>1.7796867823713258E-2</v>
      </c>
      <c r="I78" s="91">
        <v>1.9161040381281857E-2</v>
      </c>
      <c r="J78" s="170">
        <v>1.9236627426683084E-2</v>
      </c>
      <c r="K78" s="91">
        <v>1.9148299719693007E-2</v>
      </c>
      <c r="L78" s="91">
        <v>1.8881680043175697E-2</v>
      </c>
      <c r="M78" s="137">
        <v>1.783017220121641E-2</v>
      </c>
      <c r="N78" s="140">
        <v>1.8249658121171297E-2</v>
      </c>
      <c r="O78" s="157" t="e">
        <v>#VALUE!</v>
      </c>
      <c r="P78" s="138">
        <v>1.8249658121171297E-2</v>
      </c>
      <c r="Q78" s="117"/>
    </row>
    <row r="79" spans="1:186" ht="15.6">
      <c r="A79" s="104">
        <v>2021</v>
      </c>
      <c r="B79" s="91">
        <v>1.8504477945110009E-2</v>
      </c>
      <c r="C79" s="91">
        <v>1.9688127148162593E-2</v>
      </c>
      <c r="D79" s="170">
        <v>1.9776142303325361E-2</v>
      </c>
      <c r="E79" s="91">
        <v>2.0694572946005518E-2</v>
      </c>
      <c r="F79" s="91">
        <v>2.1098080356743987E-2</v>
      </c>
      <c r="G79" s="91">
        <v>2.0027891447301549E-2</v>
      </c>
      <c r="H79" s="91">
        <v>1.9424152250982374E-2</v>
      </c>
      <c r="I79" s="91">
        <v>2.0302527573995643E-2</v>
      </c>
      <c r="J79" s="170">
        <v>1.9530839400574651E-2</v>
      </c>
      <c r="K79" s="91">
        <v>2.0516706750384861E-2</v>
      </c>
      <c r="L79" s="91">
        <v>2.1856590225278749E-2</v>
      </c>
      <c r="M79" s="137">
        <v>2.2813678617349842E-2</v>
      </c>
      <c r="N79" s="140">
        <v>2.0356589909941825E-2</v>
      </c>
      <c r="O79" s="157" t="e">
        <v>#VALUE!</v>
      </c>
      <c r="P79" s="138">
        <v>2.0356589909941825E-2</v>
      </c>
      <c r="Q79" s="117"/>
      <c r="R79" s="82"/>
      <c r="S79" s="82"/>
      <c r="T79" s="82"/>
      <c r="U79" s="82"/>
      <c r="V79" s="82"/>
      <c r="W79" s="82"/>
      <c r="X79" s="82"/>
      <c r="Y79" s="82"/>
      <c r="Z79" s="82"/>
      <c r="AA79" s="82"/>
      <c r="AB79" s="82"/>
      <c r="AC79" s="82"/>
      <c r="AD79" s="82"/>
      <c r="AE79" s="82"/>
      <c r="AF79" s="82"/>
      <c r="AG79" s="82"/>
      <c r="AH79" s="82"/>
      <c r="AI79" s="82"/>
      <c r="AJ79" s="82"/>
      <c r="AK79" s="82"/>
      <c r="AL79" s="82"/>
      <c r="AM79" s="82"/>
      <c r="AN79" s="82"/>
      <c r="AO79" s="82"/>
      <c r="AP79" s="82"/>
      <c r="AQ79" s="82"/>
      <c r="AR79" s="82"/>
      <c r="AS79" s="82"/>
      <c r="AT79" s="82"/>
      <c r="AU79" s="82"/>
      <c r="AV79" s="82"/>
      <c r="AW79" s="82"/>
      <c r="AX79" s="82"/>
      <c r="AY79" s="82"/>
      <c r="AZ79" s="82"/>
      <c r="BA79" s="82"/>
      <c r="BB79" s="82"/>
      <c r="BC79" s="82"/>
      <c r="BD79" s="82"/>
      <c r="BE79" s="82"/>
      <c r="BF79" s="82"/>
      <c r="BG79" s="82"/>
      <c r="BH79" s="82"/>
      <c r="BI79" s="82"/>
      <c r="BJ79" s="82"/>
      <c r="BK79" s="82"/>
      <c r="BL79" s="82"/>
      <c r="BM79" s="82"/>
      <c r="BN79" s="82"/>
      <c r="BO79" s="82"/>
      <c r="BP79" s="82"/>
      <c r="BQ79" s="82"/>
      <c r="BR79" s="82"/>
      <c r="BS79" s="82"/>
      <c r="BT79" s="82"/>
      <c r="BU79" s="82"/>
      <c r="BV79" s="82"/>
      <c r="BW79" s="82"/>
      <c r="BX79" s="82"/>
      <c r="BY79" s="82"/>
      <c r="BZ79" s="82"/>
      <c r="CA79" s="82"/>
      <c r="CB79" s="82"/>
      <c r="CC79" s="82"/>
      <c r="CD79" s="82"/>
      <c r="CE79" s="82"/>
      <c r="CF79" s="82"/>
      <c r="CG79" s="82"/>
      <c r="CH79" s="82"/>
      <c r="CI79" s="82"/>
      <c r="CJ79" s="82"/>
      <c r="CK79" s="82"/>
      <c r="CL79" s="82"/>
      <c r="CM79" s="82"/>
      <c r="CN79" s="82"/>
      <c r="CO79" s="82"/>
      <c r="CP79" s="82"/>
      <c r="CQ79" s="82"/>
      <c r="CR79" s="82"/>
      <c r="CS79" s="82"/>
      <c r="CT79" s="82"/>
      <c r="CU79" s="82"/>
      <c r="CV79" s="82"/>
      <c r="CW79" s="82"/>
      <c r="CX79" s="82"/>
      <c r="CY79" s="82"/>
      <c r="CZ79" s="82"/>
      <c r="DA79" s="82"/>
      <c r="DB79" s="82"/>
      <c r="DC79" s="82"/>
      <c r="DD79" s="82"/>
      <c r="DE79" s="82"/>
      <c r="DF79" s="82"/>
      <c r="DG79" s="82"/>
      <c r="DH79" s="82"/>
      <c r="DI79" s="82"/>
      <c r="DJ79" s="82"/>
      <c r="DK79" s="82"/>
      <c r="DL79" s="82"/>
      <c r="DM79" s="82"/>
      <c r="DN79" s="82"/>
      <c r="DO79" s="82"/>
      <c r="DP79" s="82"/>
      <c r="DQ79" s="82"/>
      <c r="DR79" s="82"/>
      <c r="DS79" s="82"/>
      <c r="DT79" s="82"/>
      <c r="DU79" s="82"/>
      <c r="DV79" s="82"/>
      <c r="DW79" s="82"/>
      <c r="DX79" s="82"/>
      <c r="DY79" s="82"/>
      <c r="DZ79" s="82"/>
      <c r="EA79" s="82"/>
      <c r="EB79" s="82"/>
      <c r="EC79" s="82"/>
      <c r="ED79" s="82"/>
      <c r="EE79" s="82"/>
      <c r="EF79" s="82"/>
      <c r="EG79" s="82"/>
      <c r="EH79" s="82"/>
      <c r="EI79" s="82"/>
      <c r="EJ79" s="82"/>
      <c r="EK79" s="82"/>
      <c r="EL79" s="82"/>
      <c r="EM79" s="82"/>
      <c r="EN79" s="82"/>
      <c r="EO79" s="82"/>
      <c r="EP79" s="82"/>
      <c r="EQ79" s="82"/>
      <c r="ER79" s="82"/>
      <c r="ES79" s="82"/>
      <c r="ET79" s="82"/>
      <c r="EU79" s="82"/>
      <c r="EV79" s="82"/>
      <c r="EW79" s="82"/>
      <c r="EX79" s="82"/>
      <c r="EY79" s="82"/>
      <c r="EZ79" s="82"/>
      <c r="FA79" s="82"/>
      <c r="FB79" s="82"/>
      <c r="FC79" s="82"/>
      <c r="FD79" s="82"/>
      <c r="FE79" s="82"/>
      <c r="FF79" s="82"/>
      <c r="FG79" s="82"/>
      <c r="FH79" s="82"/>
      <c r="FI79" s="82"/>
      <c r="FJ79" s="82"/>
      <c r="FK79" s="82"/>
      <c r="FL79" s="82"/>
      <c r="FM79" s="82"/>
      <c r="FN79" s="82"/>
      <c r="FO79" s="82"/>
      <c r="FP79" s="82"/>
      <c r="FQ79" s="82"/>
      <c r="FR79" s="82"/>
      <c r="FS79" s="82"/>
      <c r="FT79" s="82"/>
      <c r="FU79" s="82"/>
      <c r="FV79" s="82"/>
      <c r="FW79" s="82"/>
      <c r="FX79" s="82"/>
      <c r="FY79" s="82"/>
      <c r="FZ79" s="82"/>
      <c r="GA79" s="82"/>
      <c r="GB79" s="82"/>
      <c r="GC79" s="82"/>
      <c r="GD79" s="82"/>
    </row>
    <row r="80" spans="1:186" ht="15.6">
      <c r="A80" s="104">
        <v>2022</v>
      </c>
      <c r="B80" s="91">
        <v>2.3026510528258104E-2</v>
      </c>
      <c r="C80" s="91">
        <v>2.1772544524752968E-2</v>
      </c>
      <c r="D80" s="170">
        <v>2.2354122705063206E-2</v>
      </c>
      <c r="E80" s="91">
        <v>2.2384621355722611E-2</v>
      </c>
      <c r="F80" s="91">
        <v>2.2925723256447705E-2</v>
      </c>
      <c r="G80" s="91">
        <v>2.2766963889207625E-2</v>
      </c>
      <c r="H80" s="91">
        <v>2.287457823242911E-2</v>
      </c>
      <c r="I80" s="91">
        <v>2.1667489194225453E-2</v>
      </c>
      <c r="J80" s="170">
        <v>2.2460856225428483E-2</v>
      </c>
      <c r="K80" s="91">
        <v>2.2449748712570328E-2</v>
      </c>
      <c r="L80" s="91">
        <v>2.0570103759824487E-2</v>
      </c>
      <c r="M80" s="137">
        <v>1.9870784999019175E-2</v>
      </c>
      <c r="N80" s="140">
        <v>2.2089882921729531E-2</v>
      </c>
      <c r="O80" s="157" t="e">
        <v>#VALUE!</v>
      </c>
      <c r="P80" s="138">
        <v>2.2089882921729531E-2</v>
      </c>
      <c r="Q80" s="117"/>
      <c r="R80" s="82"/>
      <c r="S80" s="82"/>
      <c r="T80" s="82"/>
      <c r="U80" s="82"/>
      <c r="V80" s="82"/>
      <c r="W80" s="82"/>
      <c r="X80" s="82"/>
      <c r="Y80" s="82"/>
      <c r="Z80" s="82"/>
      <c r="AA80" s="82"/>
      <c r="AB80" s="82"/>
      <c r="AC80" s="82"/>
      <c r="AD80" s="82"/>
      <c r="AE80" s="82"/>
      <c r="AF80" s="82"/>
      <c r="AG80" s="82"/>
      <c r="AH80" s="82"/>
      <c r="AI80" s="82"/>
      <c r="AJ80" s="82"/>
      <c r="AK80" s="82"/>
      <c r="AL80" s="82"/>
      <c r="AM80" s="82"/>
      <c r="AN80" s="82"/>
      <c r="AO80" s="82"/>
      <c r="AP80" s="82"/>
      <c r="AQ80" s="82"/>
      <c r="AR80" s="82"/>
      <c r="AS80" s="82"/>
      <c r="AT80" s="82"/>
      <c r="AU80" s="82"/>
      <c r="AV80" s="82"/>
      <c r="AW80" s="82"/>
      <c r="AX80" s="82"/>
      <c r="AY80" s="82"/>
      <c r="AZ80" s="82"/>
      <c r="BA80" s="82"/>
      <c r="BB80" s="82"/>
      <c r="BC80" s="82"/>
      <c r="BD80" s="82"/>
      <c r="BE80" s="82"/>
      <c r="BF80" s="82"/>
      <c r="BG80" s="82"/>
      <c r="BH80" s="82"/>
      <c r="BI80" s="82"/>
      <c r="BJ80" s="82"/>
      <c r="BK80" s="82"/>
      <c r="BL80" s="82"/>
      <c r="BM80" s="82"/>
      <c r="BN80" s="82"/>
      <c r="BO80" s="82"/>
      <c r="BP80" s="82"/>
      <c r="BQ80" s="82"/>
      <c r="BR80" s="82"/>
      <c r="BS80" s="82"/>
      <c r="BT80" s="82"/>
      <c r="BU80" s="82"/>
      <c r="BV80" s="82"/>
      <c r="BW80" s="82"/>
      <c r="BX80" s="82"/>
      <c r="BY80" s="82"/>
      <c r="BZ80" s="82"/>
      <c r="CA80" s="82"/>
      <c r="CB80" s="82"/>
      <c r="CC80" s="82"/>
      <c r="CD80" s="82"/>
      <c r="CE80" s="82"/>
      <c r="CF80" s="82"/>
      <c r="CG80" s="82"/>
      <c r="CH80" s="82"/>
      <c r="CI80" s="82"/>
      <c r="CJ80" s="82"/>
      <c r="CK80" s="82"/>
      <c r="CL80" s="82"/>
      <c r="CM80" s="82"/>
      <c r="CN80" s="82"/>
      <c r="CO80" s="82"/>
      <c r="CP80" s="82"/>
      <c r="CQ80" s="82"/>
      <c r="CR80" s="82"/>
      <c r="CS80" s="82"/>
      <c r="CT80" s="82"/>
      <c r="CU80" s="82"/>
      <c r="CV80" s="82"/>
      <c r="CW80" s="82"/>
      <c r="CX80" s="82"/>
      <c r="CY80" s="82"/>
      <c r="CZ80" s="82"/>
      <c r="DA80" s="82"/>
      <c r="DB80" s="82"/>
      <c r="DC80" s="82"/>
      <c r="DD80" s="82"/>
      <c r="DE80" s="82"/>
      <c r="DF80" s="82"/>
      <c r="DG80" s="82"/>
      <c r="DH80" s="82"/>
      <c r="DI80" s="82"/>
      <c r="DJ80" s="82"/>
      <c r="DK80" s="82"/>
      <c r="DL80" s="82"/>
      <c r="DM80" s="82"/>
      <c r="DN80" s="82"/>
      <c r="DO80" s="82"/>
      <c r="DP80" s="82"/>
      <c r="DQ80" s="82"/>
      <c r="DR80" s="82"/>
      <c r="DS80" s="82"/>
      <c r="DT80" s="82"/>
      <c r="DU80" s="82"/>
      <c r="DV80" s="82"/>
      <c r="DW80" s="82"/>
      <c r="DX80" s="82"/>
      <c r="DY80" s="82"/>
      <c r="DZ80" s="82"/>
      <c r="EA80" s="82"/>
      <c r="EB80" s="82"/>
      <c r="EC80" s="82"/>
      <c r="ED80" s="82"/>
      <c r="EE80" s="82"/>
      <c r="EF80" s="82"/>
      <c r="EG80" s="82"/>
      <c r="EH80" s="82"/>
      <c r="EI80" s="82"/>
      <c r="EJ80" s="82"/>
      <c r="EK80" s="82"/>
      <c r="EL80" s="82"/>
      <c r="EM80" s="82"/>
      <c r="EN80" s="82"/>
      <c r="EO80" s="82"/>
      <c r="EP80" s="82"/>
      <c r="EQ80" s="82"/>
      <c r="ER80" s="82"/>
      <c r="ES80" s="82"/>
      <c r="ET80" s="82"/>
      <c r="EU80" s="82"/>
      <c r="EV80" s="82"/>
      <c r="EW80" s="82"/>
      <c r="EX80" s="82"/>
      <c r="EY80" s="82"/>
      <c r="EZ80" s="82"/>
      <c r="FA80" s="82"/>
      <c r="FB80" s="82"/>
      <c r="FC80" s="82"/>
      <c r="FD80" s="82"/>
      <c r="FE80" s="82"/>
      <c r="FF80" s="82"/>
      <c r="FG80" s="82"/>
      <c r="FH80" s="82"/>
      <c r="FI80" s="82"/>
      <c r="FJ80" s="82"/>
      <c r="FK80" s="82"/>
      <c r="FL80" s="82"/>
      <c r="FM80" s="82"/>
      <c r="FN80" s="82"/>
      <c r="FO80" s="82"/>
      <c r="FP80" s="82"/>
      <c r="FQ80" s="82"/>
      <c r="FR80" s="82"/>
      <c r="FS80" s="82"/>
      <c r="FT80" s="82"/>
      <c r="FU80" s="82"/>
      <c r="FV80" s="82"/>
      <c r="FW80" s="82"/>
      <c r="FX80" s="82"/>
      <c r="FY80" s="82"/>
      <c r="FZ80" s="82"/>
      <c r="GA80" s="82"/>
      <c r="GB80" s="82"/>
      <c r="GC80" s="82"/>
      <c r="GD80" s="82"/>
    </row>
    <row r="81" spans="1:186" ht="15.6">
      <c r="A81" s="104">
        <v>2023</v>
      </c>
      <c r="B81" s="171">
        <v>2.0521009810488211E-2</v>
      </c>
      <c r="C81" s="171">
        <v>1.9966666871667371E-2</v>
      </c>
      <c r="D81" s="172">
        <v>2.0581309786607882E-2</v>
      </c>
      <c r="E81" s="172">
        <v>1.8277069349997621E-2</v>
      </c>
      <c r="F81" s="172">
        <v>1.8016774111563549E-2</v>
      </c>
      <c r="G81" s="172">
        <v>1.6536263789875605E-2</v>
      </c>
      <c r="H81" s="172">
        <v>1.6143562262366018E-2</v>
      </c>
      <c r="I81" s="172">
        <v>1.6266740969580029E-2</v>
      </c>
      <c r="J81" s="172">
        <v>1.6193126941528968E-2</v>
      </c>
      <c r="K81" s="171">
        <v>1.5972015932004036E-2</v>
      </c>
      <c r="L81" s="171">
        <v>1.6047305487940866E-2</v>
      </c>
      <c r="M81" s="173">
        <v>1.6048259694639189E-2</v>
      </c>
      <c r="N81" s="140">
        <v>1.7538438048333438E-2</v>
      </c>
      <c r="O81" s="157" t="e">
        <v>#VALUE!</v>
      </c>
      <c r="P81" s="138">
        <v>1.7538438048333438E-2</v>
      </c>
      <c r="Q81" s="174"/>
      <c r="R81" s="82"/>
      <c r="S81" s="82"/>
      <c r="T81" s="82"/>
      <c r="U81" s="82"/>
      <c r="V81" s="82"/>
      <c r="W81" s="82"/>
      <c r="X81" s="82"/>
      <c r="Y81" s="82"/>
      <c r="Z81" s="82"/>
      <c r="AA81" s="82"/>
      <c r="AB81" s="82"/>
      <c r="AC81" s="82"/>
      <c r="AD81" s="82"/>
      <c r="AE81" s="82"/>
      <c r="AF81" s="82"/>
      <c r="AG81" s="82"/>
      <c r="AH81" s="82"/>
      <c r="AI81" s="82"/>
      <c r="AJ81" s="82"/>
      <c r="AK81" s="82"/>
      <c r="AL81" s="82"/>
      <c r="AM81" s="82"/>
      <c r="AN81" s="82"/>
      <c r="AO81" s="82"/>
      <c r="AP81" s="82"/>
      <c r="AQ81" s="82"/>
      <c r="AR81" s="82"/>
      <c r="AS81" s="82"/>
      <c r="AT81" s="82"/>
      <c r="AU81" s="82"/>
      <c r="AV81" s="82"/>
      <c r="AW81" s="82"/>
      <c r="AX81" s="82"/>
      <c r="AY81" s="82"/>
      <c r="AZ81" s="82"/>
      <c r="BA81" s="82"/>
      <c r="BB81" s="82"/>
      <c r="BC81" s="82"/>
      <c r="BD81" s="82"/>
      <c r="BE81" s="82"/>
      <c r="BF81" s="82"/>
      <c r="BG81" s="82"/>
      <c r="BH81" s="82"/>
      <c r="BI81" s="82"/>
      <c r="BJ81" s="82"/>
      <c r="BK81" s="82"/>
      <c r="BL81" s="82"/>
      <c r="BM81" s="82"/>
      <c r="BN81" s="82"/>
      <c r="BO81" s="82"/>
      <c r="BP81" s="82"/>
      <c r="BQ81" s="82"/>
      <c r="BR81" s="82"/>
      <c r="BS81" s="82"/>
      <c r="BT81" s="82"/>
      <c r="BU81" s="82"/>
      <c r="BV81" s="82"/>
      <c r="BW81" s="82"/>
      <c r="BX81" s="82"/>
      <c r="BY81" s="82"/>
      <c r="BZ81" s="82"/>
      <c r="CA81" s="82"/>
      <c r="CB81" s="82"/>
      <c r="CC81" s="82"/>
      <c r="CD81" s="82"/>
      <c r="CE81" s="82"/>
      <c r="CF81" s="82"/>
      <c r="CG81" s="82"/>
      <c r="CH81" s="82"/>
      <c r="CI81" s="82"/>
      <c r="CJ81" s="82"/>
      <c r="CK81" s="82"/>
      <c r="CL81" s="82"/>
      <c r="CM81" s="82"/>
      <c r="CN81" s="82"/>
      <c r="CO81" s="82"/>
      <c r="CP81" s="82"/>
      <c r="CQ81" s="82"/>
      <c r="CR81" s="82"/>
      <c r="CS81" s="82"/>
      <c r="CT81" s="82"/>
      <c r="CU81" s="82"/>
      <c r="CV81" s="82"/>
      <c r="CW81" s="82"/>
      <c r="CX81" s="82"/>
      <c r="CY81" s="82"/>
      <c r="CZ81" s="82"/>
      <c r="DA81" s="82"/>
      <c r="DB81" s="82"/>
      <c r="DC81" s="82"/>
      <c r="DD81" s="82"/>
      <c r="DE81" s="82"/>
      <c r="DF81" s="82"/>
      <c r="DG81" s="82"/>
      <c r="DH81" s="82"/>
      <c r="DI81" s="82"/>
      <c r="DJ81" s="82"/>
      <c r="DK81" s="82"/>
      <c r="DL81" s="82"/>
      <c r="DM81" s="82"/>
      <c r="DN81" s="82"/>
      <c r="DO81" s="82"/>
      <c r="DP81" s="82"/>
      <c r="DQ81" s="82"/>
      <c r="DR81" s="82"/>
      <c r="DS81" s="82"/>
      <c r="DT81" s="82"/>
      <c r="DU81" s="82"/>
      <c r="DV81" s="82"/>
      <c r="DW81" s="82"/>
      <c r="DX81" s="82"/>
      <c r="DY81" s="82"/>
      <c r="DZ81" s="82"/>
      <c r="EA81" s="82"/>
      <c r="EB81" s="82"/>
      <c r="EC81" s="82"/>
      <c r="ED81" s="82"/>
      <c r="EE81" s="82"/>
      <c r="EF81" s="82"/>
      <c r="EG81" s="82"/>
      <c r="EH81" s="82"/>
      <c r="EI81" s="82"/>
      <c r="EJ81" s="82"/>
      <c r="EK81" s="82"/>
      <c r="EL81" s="82"/>
      <c r="EM81" s="82"/>
      <c r="EN81" s="82"/>
      <c r="EO81" s="82"/>
      <c r="EP81" s="82"/>
      <c r="EQ81" s="82"/>
      <c r="ER81" s="82"/>
      <c r="ES81" s="82"/>
      <c r="ET81" s="82"/>
      <c r="EU81" s="82"/>
      <c r="EV81" s="82"/>
      <c r="EW81" s="82"/>
      <c r="EX81" s="82"/>
      <c r="EY81" s="82"/>
      <c r="EZ81" s="82"/>
      <c r="FA81" s="82"/>
      <c r="FB81" s="82"/>
      <c r="FC81" s="82"/>
      <c r="FD81" s="82"/>
      <c r="FE81" s="82"/>
      <c r="FF81" s="82"/>
      <c r="FG81" s="82"/>
      <c r="FH81" s="82"/>
      <c r="FI81" s="82"/>
      <c r="FJ81" s="82"/>
      <c r="FK81" s="82"/>
      <c r="FL81" s="82"/>
      <c r="FM81" s="82"/>
      <c r="FN81" s="82"/>
      <c r="FO81" s="82"/>
      <c r="FP81" s="82"/>
      <c r="FQ81" s="82"/>
      <c r="FR81" s="82"/>
      <c r="FS81" s="82"/>
      <c r="FT81" s="82"/>
      <c r="FU81" s="82"/>
      <c r="FV81" s="82"/>
      <c r="FW81" s="82"/>
      <c r="FX81" s="82"/>
      <c r="FY81" s="82"/>
      <c r="FZ81" s="82"/>
      <c r="GA81" s="82"/>
      <c r="GB81" s="82"/>
      <c r="GC81" s="82"/>
      <c r="GD81" s="82"/>
    </row>
    <row r="82" spans="1:186" ht="15.6">
      <c r="A82" s="116" t="s">
        <v>69</v>
      </c>
      <c r="B82" s="141">
        <v>2.1122973385603538E-2</v>
      </c>
      <c r="C82" s="141">
        <v>2.168278177870997E-2</v>
      </c>
      <c r="D82" s="141">
        <v>2.1112251655629022E-2</v>
      </c>
      <c r="E82" s="141">
        <v>2.0880446536051256E-2</v>
      </c>
      <c r="F82" s="141">
        <v>2.0102883172613994E-2</v>
      </c>
      <c r="G82" s="141">
        <v>1.9306642923789141E-2</v>
      </c>
      <c r="H82" s="141">
        <v>1.9507354993801185E-2</v>
      </c>
      <c r="I82" s="141">
        <v>1.8366378256177374E-2</v>
      </c>
      <c r="J82" s="141">
        <v>1.7801906631661923E-2</v>
      </c>
      <c r="K82" s="141">
        <v>1.7021430606665167E-2</v>
      </c>
      <c r="L82" s="141">
        <v>1.7736806249212256E-2</v>
      </c>
      <c r="M82" s="142">
        <v>1.7012667323096586E-2</v>
      </c>
      <c r="N82" s="175">
        <v>1.9295790984277694E-2</v>
      </c>
      <c r="O82" s="176" t="e">
        <v>#VALUE!</v>
      </c>
      <c r="P82" s="175">
        <v>1.9295790984277694E-2</v>
      </c>
      <c r="Q82" s="117"/>
      <c r="R82" s="82"/>
      <c r="S82" s="82"/>
      <c r="T82" s="82"/>
      <c r="U82" s="82"/>
      <c r="V82" s="82"/>
      <c r="W82" s="82"/>
      <c r="X82" s="82"/>
      <c r="Y82" s="82"/>
      <c r="Z82" s="82"/>
      <c r="AA82" s="82"/>
      <c r="AB82" s="82"/>
      <c r="AC82" s="82"/>
      <c r="AD82" s="82"/>
      <c r="AE82" s="82"/>
      <c r="AF82" s="82"/>
      <c r="AG82" s="82"/>
      <c r="AH82" s="82"/>
      <c r="AI82" s="82"/>
      <c r="AJ82" s="82"/>
      <c r="AK82" s="82"/>
      <c r="AL82" s="82"/>
      <c r="AM82" s="82"/>
      <c r="AN82" s="82"/>
      <c r="AO82" s="82"/>
      <c r="AP82" s="82"/>
      <c r="AQ82" s="82"/>
      <c r="AR82" s="82"/>
      <c r="AS82" s="82"/>
      <c r="AT82" s="82"/>
      <c r="AU82" s="82"/>
      <c r="AV82" s="82"/>
      <c r="AW82" s="82"/>
      <c r="AX82" s="82"/>
      <c r="AY82" s="82"/>
      <c r="AZ82" s="82"/>
      <c r="BA82" s="82"/>
      <c r="BB82" s="82"/>
      <c r="BC82" s="82"/>
      <c r="BD82" s="82"/>
      <c r="BE82" s="82"/>
      <c r="BF82" s="82"/>
      <c r="BG82" s="82"/>
      <c r="BH82" s="82"/>
      <c r="BI82" s="82"/>
      <c r="BJ82" s="82"/>
      <c r="BK82" s="82"/>
      <c r="BL82" s="82"/>
      <c r="BM82" s="82"/>
      <c r="BN82" s="82"/>
      <c r="BO82" s="82"/>
      <c r="BP82" s="82"/>
      <c r="BQ82" s="82"/>
      <c r="BR82" s="82"/>
      <c r="BS82" s="82"/>
      <c r="BT82" s="82"/>
      <c r="BU82" s="82"/>
      <c r="BV82" s="82"/>
      <c r="BW82" s="82"/>
      <c r="BX82" s="82"/>
      <c r="BY82" s="82"/>
      <c r="BZ82" s="82"/>
      <c r="CA82" s="82"/>
      <c r="CB82" s="82"/>
      <c r="CC82" s="82"/>
      <c r="CD82" s="82"/>
      <c r="CE82" s="82"/>
      <c r="CF82" s="82"/>
      <c r="CG82" s="82"/>
      <c r="CH82" s="82"/>
      <c r="CI82" s="82"/>
      <c r="CJ82" s="82"/>
      <c r="CK82" s="82"/>
      <c r="CL82" s="82"/>
      <c r="CM82" s="82"/>
      <c r="CN82" s="82"/>
      <c r="CO82" s="82"/>
      <c r="CP82" s="82"/>
      <c r="CQ82" s="82"/>
      <c r="CR82" s="82"/>
      <c r="CS82" s="82"/>
      <c r="CT82" s="82"/>
      <c r="CU82" s="82"/>
      <c r="CV82" s="82"/>
      <c r="CW82" s="82"/>
      <c r="CX82" s="82"/>
      <c r="CY82" s="82"/>
      <c r="CZ82" s="82"/>
      <c r="DA82" s="82"/>
      <c r="DB82" s="82"/>
      <c r="DC82" s="82"/>
      <c r="DD82" s="82"/>
      <c r="DE82" s="82"/>
      <c r="DF82" s="82"/>
      <c r="DG82" s="82"/>
      <c r="DH82" s="82"/>
      <c r="DI82" s="82"/>
      <c r="DJ82" s="82"/>
      <c r="DK82" s="82"/>
      <c r="DL82" s="82"/>
      <c r="DM82" s="82"/>
      <c r="DN82" s="82"/>
      <c r="DO82" s="82"/>
      <c r="DP82" s="82"/>
      <c r="DQ82" s="82"/>
      <c r="DR82" s="82"/>
      <c r="DS82" s="82"/>
      <c r="DT82" s="82"/>
      <c r="DU82" s="82"/>
      <c r="DV82" s="82"/>
      <c r="DW82" s="82"/>
      <c r="DX82" s="82"/>
      <c r="DY82" s="82"/>
      <c r="DZ82" s="82"/>
      <c r="EA82" s="82"/>
      <c r="EB82" s="82"/>
      <c r="EC82" s="82"/>
      <c r="ED82" s="82"/>
      <c r="EE82" s="82"/>
      <c r="EF82" s="82"/>
      <c r="EG82" s="82"/>
      <c r="EH82" s="82"/>
      <c r="EI82" s="82"/>
      <c r="EJ82" s="82"/>
      <c r="EK82" s="82"/>
      <c r="EL82" s="82"/>
      <c r="EM82" s="82"/>
      <c r="EN82" s="82"/>
      <c r="EO82" s="82"/>
      <c r="EP82" s="82"/>
      <c r="EQ82" s="82"/>
      <c r="ER82" s="82"/>
      <c r="ES82" s="82"/>
      <c r="ET82" s="82"/>
      <c r="EU82" s="82"/>
      <c r="EV82" s="82"/>
      <c r="EW82" s="82"/>
      <c r="EX82" s="82"/>
      <c r="EY82" s="82"/>
      <c r="EZ82" s="82"/>
      <c r="FA82" s="82"/>
      <c r="FB82" s="82"/>
      <c r="FC82" s="82"/>
      <c r="FD82" s="82"/>
      <c r="FE82" s="82"/>
      <c r="FF82" s="82"/>
      <c r="FG82" s="82"/>
      <c r="FH82" s="82"/>
      <c r="FI82" s="82"/>
      <c r="FJ82" s="82"/>
      <c r="FK82" s="82"/>
      <c r="FL82" s="82"/>
      <c r="FM82" s="82"/>
      <c r="FN82" s="82"/>
      <c r="FO82" s="82"/>
      <c r="FP82" s="82"/>
      <c r="FQ82" s="82"/>
      <c r="FR82" s="82"/>
      <c r="FS82" s="82"/>
      <c r="FT82" s="82"/>
      <c r="FU82" s="82"/>
      <c r="FV82" s="82"/>
      <c r="FW82" s="82"/>
      <c r="FX82" s="82"/>
      <c r="FY82" s="82"/>
      <c r="FZ82" s="82"/>
      <c r="GA82" s="82"/>
      <c r="GB82" s="82"/>
      <c r="GC82" s="82"/>
      <c r="GD82" s="82"/>
    </row>
    <row r="83" spans="1:186" ht="15.6">
      <c r="A83" s="116" t="s">
        <v>70</v>
      </c>
      <c r="B83" s="141">
        <v>-5.8951134271267858E-4</v>
      </c>
      <c r="C83" s="141">
        <v>-1.6796944586409124E-3</v>
      </c>
      <c r="D83" s="141">
        <v>-5.1996425286293668E-4</v>
      </c>
      <c r="E83" s="141">
        <v>-2.550129346572616E-3</v>
      </c>
      <c r="F83" s="141">
        <v>-2.0449986912716156E-3</v>
      </c>
      <c r="G83" s="141">
        <v>-2.7179055028691002E-3</v>
      </c>
      <c r="H83" s="141">
        <v>-3.2994295872004198E-3</v>
      </c>
      <c r="I83" s="141">
        <v>-2.0617700381984072E-3</v>
      </c>
      <c r="J83" s="141">
        <v>-1.5806412619691068E-3</v>
      </c>
      <c r="K83" s="141">
        <v>-1.0318510928871705E-3</v>
      </c>
      <c r="L83" s="141">
        <v>-1.6600566579662024E-3</v>
      </c>
      <c r="M83" s="142">
        <v>-9.4827494233273857E-4</v>
      </c>
      <c r="N83" s="175">
        <v>-1.724085345478743E-3</v>
      </c>
      <c r="O83" s="176" t="e">
        <v>#VALUE!</v>
      </c>
      <c r="P83" s="176">
        <v>-1.724085345478743E-3</v>
      </c>
      <c r="Q83" s="117"/>
      <c r="R83" s="82"/>
      <c r="S83" s="82"/>
      <c r="T83" s="82"/>
      <c r="U83" s="82"/>
      <c r="V83" s="82"/>
      <c r="W83" s="82"/>
      <c r="X83" s="82"/>
      <c r="Y83" s="82"/>
      <c r="Z83" s="82"/>
      <c r="AA83" s="82"/>
      <c r="AB83" s="82"/>
      <c r="AC83" s="82"/>
      <c r="AD83" s="82"/>
      <c r="AE83" s="82"/>
      <c r="AF83" s="82"/>
      <c r="AG83" s="82"/>
      <c r="AH83" s="82"/>
      <c r="AI83" s="82"/>
      <c r="AJ83" s="82"/>
      <c r="AK83" s="82"/>
      <c r="AL83" s="82"/>
      <c r="AM83" s="82"/>
      <c r="AN83" s="82"/>
      <c r="AO83" s="82"/>
      <c r="AP83" s="82"/>
      <c r="AQ83" s="82"/>
      <c r="AR83" s="82"/>
      <c r="AS83" s="82"/>
      <c r="AT83" s="82"/>
      <c r="AU83" s="82"/>
      <c r="AV83" s="82"/>
      <c r="AW83" s="82"/>
      <c r="AX83" s="82"/>
      <c r="AY83" s="82"/>
      <c r="AZ83" s="82"/>
      <c r="BA83" s="82"/>
      <c r="BB83" s="82"/>
      <c r="BC83" s="82"/>
      <c r="BD83" s="82"/>
      <c r="BE83" s="82"/>
      <c r="BF83" s="82"/>
      <c r="BG83" s="82"/>
      <c r="BH83" s="82"/>
      <c r="BI83" s="82"/>
      <c r="BJ83" s="82"/>
      <c r="BK83" s="82"/>
      <c r="BL83" s="82"/>
      <c r="BM83" s="82"/>
      <c r="BN83" s="82"/>
      <c r="BO83" s="82"/>
      <c r="BP83" s="82"/>
      <c r="BQ83" s="82"/>
      <c r="BR83" s="82"/>
      <c r="BS83" s="82"/>
      <c r="BT83" s="82"/>
      <c r="BU83" s="82"/>
      <c r="BV83" s="82"/>
      <c r="BW83" s="82"/>
      <c r="BX83" s="82"/>
      <c r="BY83" s="82"/>
      <c r="BZ83" s="82"/>
      <c r="CA83" s="82"/>
      <c r="CB83" s="82"/>
      <c r="CC83" s="82"/>
      <c r="CD83" s="82"/>
      <c r="CE83" s="82"/>
      <c r="CF83" s="82"/>
      <c r="CG83" s="82"/>
      <c r="CH83" s="82"/>
      <c r="CI83" s="82"/>
      <c r="CJ83" s="82"/>
      <c r="CK83" s="82"/>
      <c r="CL83" s="82"/>
      <c r="CM83" s="82"/>
      <c r="CN83" s="82"/>
      <c r="CO83" s="82"/>
      <c r="CP83" s="82"/>
      <c r="CQ83" s="82"/>
      <c r="CR83" s="82"/>
      <c r="CS83" s="82"/>
      <c r="CT83" s="82"/>
      <c r="CU83" s="82"/>
      <c r="CV83" s="82"/>
      <c r="CW83" s="82"/>
      <c r="CX83" s="82"/>
      <c r="CY83" s="82"/>
      <c r="CZ83" s="82"/>
      <c r="DA83" s="82"/>
      <c r="DB83" s="82"/>
      <c r="DC83" s="82"/>
      <c r="DD83" s="82"/>
      <c r="DE83" s="82"/>
      <c r="DF83" s="82"/>
      <c r="DG83" s="82"/>
      <c r="DH83" s="82"/>
      <c r="DI83" s="82"/>
      <c r="DJ83" s="82"/>
      <c r="DK83" s="82"/>
      <c r="DL83" s="82"/>
      <c r="DM83" s="82"/>
      <c r="DN83" s="82"/>
      <c r="DO83" s="82"/>
      <c r="DP83" s="82"/>
      <c r="DQ83" s="82"/>
      <c r="DR83" s="82"/>
      <c r="DS83" s="82"/>
      <c r="DT83" s="82"/>
      <c r="DU83" s="82"/>
      <c r="DV83" s="82"/>
      <c r="DW83" s="82"/>
      <c r="DX83" s="82"/>
      <c r="DY83" s="82"/>
      <c r="DZ83" s="82"/>
      <c r="EA83" s="82"/>
      <c r="EB83" s="82"/>
      <c r="EC83" s="82"/>
      <c r="ED83" s="82"/>
      <c r="EE83" s="82"/>
      <c r="EF83" s="82"/>
      <c r="EG83" s="82"/>
      <c r="EH83" s="82"/>
      <c r="EI83" s="82"/>
      <c r="EJ83" s="82"/>
      <c r="EK83" s="82"/>
      <c r="EL83" s="82"/>
      <c r="EM83" s="82"/>
      <c r="EN83" s="82"/>
      <c r="EO83" s="82"/>
      <c r="EP83" s="82"/>
      <c r="EQ83" s="82"/>
      <c r="ER83" s="82"/>
      <c r="ES83" s="82"/>
      <c r="ET83" s="82"/>
      <c r="EU83" s="82"/>
      <c r="EV83" s="82"/>
      <c r="EW83" s="82"/>
      <c r="EX83" s="82"/>
      <c r="EY83" s="82"/>
      <c r="EZ83" s="82"/>
      <c r="FA83" s="82"/>
      <c r="FB83" s="82"/>
      <c r="FC83" s="82"/>
      <c r="FD83" s="82"/>
      <c r="FE83" s="82"/>
      <c r="FF83" s="82"/>
      <c r="FG83" s="82"/>
      <c r="FH83" s="82"/>
      <c r="FI83" s="82"/>
      <c r="FJ83" s="82"/>
      <c r="FK83" s="82"/>
      <c r="FL83" s="82"/>
      <c r="FM83" s="82"/>
      <c r="FN83" s="82"/>
      <c r="FO83" s="82"/>
      <c r="FP83" s="82"/>
      <c r="FQ83" s="82"/>
      <c r="FR83" s="82"/>
      <c r="FS83" s="82"/>
      <c r="FT83" s="82"/>
      <c r="FU83" s="82"/>
      <c r="FV83" s="82"/>
      <c r="FW83" s="82"/>
      <c r="FX83" s="82"/>
      <c r="FY83" s="82"/>
      <c r="FZ83" s="82"/>
      <c r="GA83" s="82"/>
      <c r="GB83" s="82"/>
      <c r="GC83" s="82"/>
      <c r="GD83" s="82"/>
    </row>
    <row r="84" spans="1:186" ht="15" customHeight="1">
      <c r="H84" s="79"/>
      <c r="I84" s="79"/>
      <c r="J84" s="79"/>
      <c r="K84" s="79"/>
      <c r="L84" s="79"/>
      <c r="M84" s="79"/>
      <c r="N84" s="79"/>
      <c r="O84" s="79"/>
      <c r="P84" s="79"/>
      <c r="Q84" s="79"/>
      <c r="R84" s="82"/>
      <c r="S84" s="82"/>
      <c r="T84" s="82"/>
      <c r="U84" s="82"/>
      <c r="V84" s="82"/>
      <c r="W84" s="82"/>
      <c r="X84" s="82"/>
      <c r="Y84" s="82"/>
      <c r="Z84" s="82"/>
      <c r="AA84" s="82"/>
      <c r="AB84" s="82"/>
      <c r="AC84" s="82"/>
      <c r="AD84" s="82"/>
      <c r="AE84" s="82"/>
      <c r="AF84" s="82"/>
      <c r="AG84" s="82"/>
      <c r="AH84" s="82"/>
      <c r="AI84" s="82"/>
      <c r="AJ84" s="82"/>
      <c r="AK84" s="82"/>
      <c r="AL84" s="82"/>
      <c r="AM84" s="82"/>
      <c r="AN84" s="82"/>
      <c r="AO84" s="82"/>
      <c r="AP84" s="82"/>
      <c r="AQ84" s="82"/>
      <c r="AR84" s="82"/>
      <c r="AS84" s="82"/>
      <c r="AT84" s="82"/>
      <c r="AU84" s="82"/>
      <c r="AV84" s="82"/>
      <c r="AW84" s="82"/>
      <c r="AX84" s="82"/>
      <c r="AY84" s="82"/>
      <c r="AZ84" s="82"/>
      <c r="BA84" s="82"/>
      <c r="BB84" s="82"/>
      <c r="BC84" s="82"/>
      <c r="BD84" s="82"/>
      <c r="BE84" s="82"/>
      <c r="BF84" s="82"/>
      <c r="BG84" s="82"/>
      <c r="BH84" s="82"/>
      <c r="BI84" s="82"/>
      <c r="BJ84" s="82"/>
      <c r="BK84" s="82"/>
      <c r="BL84" s="82"/>
      <c r="BM84" s="82"/>
      <c r="BN84" s="82"/>
      <c r="BO84" s="82"/>
      <c r="BP84" s="82"/>
      <c r="BQ84" s="82"/>
      <c r="BR84" s="82"/>
      <c r="BS84" s="82"/>
      <c r="BT84" s="82"/>
      <c r="BU84" s="82"/>
      <c r="BV84" s="82"/>
      <c r="BW84" s="82"/>
      <c r="BX84" s="82"/>
      <c r="BY84" s="82"/>
      <c r="BZ84" s="82"/>
      <c r="CA84" s="82"/>
      <c r="CB84" s="82"/>
      <c r="CC84" s="82"/>
      <c r="CD84" s="82"/>
      <c r="CE84" s="82"/>
      <c r="CF84" s="82"/>
      <c r="CG84" s="82"/>
      <c r="CH84" s="82"/>
      <c r="CI84" s="82"/>
      <c r="CJ84" s="82"/>
      <c r="CK84" s="82"/>
      <c r="CL84" s="82"/>
      <c r="CM84" s="82"/>
      <c r="CN84" s="82"/>
      <c r="CO84" s="82"/>
      <c r="CP84" s="82"/>
      <c r="CQ84" s="82"/>
      <c r="CR84" s="82"/>
      <c r="CS84" s="82"/>
      <c r="CT84" s="82"/>
      <c r="CU84" s="82"/>
      <c r="CV84" s="82"/>
      <c r="CW84" s="82"/>
      <c r="CX84" s="82"/>
      <c r="CY84" s="82"/>
      <c r="CZ84" s="82"/>
      <c r="DA84" s="82"/>
      <c r="DB84" s="82"/>
      <c r="DC84" s="82"/>
      <c r="DD84" s="82"/>
      <c r="DE84" s="82"/>
      <c r="DF84" s="82"/>
      <c r="DG84" s="82"/>
      <c r="DH84" s="82"/>
      <c r="DI84" s="82"/>
      <c r="DJ84" s="82"/>
      <c r="DK84" s="82"/>
      <c r="DL84" s="82"/>
      <c r="DM84" s="82"/>
      <c r="DN84" s="82"/>
      <c r="DO84" s="82"/>
      <c r="DP84" s="82"/>
      <c r="DQ84" s="82"/>
      <c r="DR84" s="82"/>
      <c r="DS84" s="82"/>
      <c r="DT84" s="82"/>
      <c r="DU84" s="82"/>
      <c r="DV84" s="82"/>
      <c r="DW84" s="82"/>
      <c r="DX84" s="82"/>
      <c r="DY84" s="82"/>
      <c r="DZ84" s="82"/>
      <c r="EA84" s="82"/>
      <c r="EB84" s="82"/>
      <c r="EC84" s="82"/>
      <c r="ED84" s="82"/>
      <c r="EE84" s="82"/>
      <c r="EF84" s="82"/>
      <c r="EG84" s="82"/>
      <c r="EH84" s="82"/>
      <c r="EI84" s="82"/>
      <c r="EJ84" s="82"/>
      <c r="EK84" s="82"/>
      <c r="EL84" s="82"/>
      <c r="EM84" s="82"/>
      <c r="EN84" s="82"/>
      <c r="EO84" s="82"/>
      <c r="EP84" s="82"/>
      <c r="EQ84" s="82"/>
      <c r="ER84" s="82"/>
      <c r="ES84" s="82"/>
      <c r="ET84" s="82"/>
      <c r="EU84" s="82"/>
      <c r="EV84" s="82"/>
      <c r="EW84" s="82"/>
      <c r="EX84" s="82"/>
      <c r="EY84" s="82"/>
      <c r="EZ84" s="82"/>
      <c r="FA84" s="82"/>
      <c r="FB84" s="82"/>
      <c r="FC84" s="82"/>
      <c r="FD84" s="82"/>
      <c r="FE84" s="82"/>
      <c r="FF84" s="82"/>
      <c r="FG84" s="82"/>
      <c r="FH84" s="82"/>
      <c r="FI84" s="82"/>
      <c r="FJ84" s="82"/>
      <c r="FK84" s="82"/>
      <c r="FL84" s="82"/>
      <c r="FM84" s="82"/>
      <c r="FN84" s="82"/>
      <c r="FO84" s="82"/>
      <c r="FP84" s="82"/>
      <c r="FQ84" s="82"/>
      <c r="FR84" s="82"/>
      <c r="FS84" s="82"/>
      <c r="FT84" s="82"/>
      <c r="FU84" s="82"/>
      <c r="FV84" s="82"/>
      <c r="FW84" s="82"/>
      <c r="FX84" s="82"/>
      <c r="FY84" s="82"/>
      <c r="FZ84" s="82"/>
      <c r="GA84" s="82"/>
      <c r="GB84" s="82"/>
      <c r="GC84" s="82"/>
      <c r="GD84" s="82"/>
    </row>
    <row r="85" spans="1:186" s="102" customFormat="1" ht="15.6">
      <c r="A85" s="99" t="s">
        <v>74</v>
      </c>
      <c r="B85" s="146"/>
      <c r="C85" s="146"/>
      <c r="D85" s="146"/>
      <c r="E85" s="146"/>
      <c r="F85" s="146"/>
      <c r="G85" s="146"/>
      <c r="H85" s="146"/>
      <c r="I85" s="146"/>
      <c r="J85" s="146"/>
      <c r="K85" s="146"/>
      <c r="L85" s="146"/>
      <c r="M85" s="146"/>
      <c r="N85" s="147"/>
      <c r="O85" s="148"/>
      <c r="P85" s="149"/>
    </row>
    <row r="86" spans="1:186" ht="15.6">
      <c r="B86" s="81" t="s">
        <v>54</v>
      </c>
      <c r="C86" s="81" t="s">
        <v>55</v>
      </c>
      <c r="D86" s="81" t="s">
        <v>56</v>
      </c>
      <c r="E86" s="81" t="s">
        <v>57</v>
      </c>
      <c r="F86" s="81" t="s">
        <v>58</v>
      </c>
      <c r="G86" s="81" t="s">
        <v>59</v>
      </c>
      <c r="H86" s="81" t="s">
        <v>60</v>
      </c>
      <c r="I86" s="81" t="s">
        <v>61</v>
      </c>
      <c r="J86" s="81" t="s">
        <v>62</v>
      </c>
      <c r="K86" s="81" t="s">
        <v>63</v>
      </c>
      <c r="L86" s="81" t="s">
        <v>64</v>
      </c>
      <c r="M86" s="81" t="s">
        <v>65</v>
      </c>
      <c r="N86" s="81" t="s">
        <v>66</v>
      </c>
      <c r="O86" s="81">
        <v>0</v>
      </c>
      <c r="P86" s="81" t="s">
        <v>66</v>
      </c>
      <c r="Q86" s="79"/>
    </row>
    <row r="87" spans="1:186" ht="15.6">
      <c r="A87" s="104">
        <v>2018</v>
      </c>
      <c r="B87" s="82">
        <v>92314717.519999996</v>
      </c>
      <c r="C87" s="82">
        <v>85246083.789999992</v>
      </c>
      <c r="D87" s="82">
        <v>83750567.329999998</v>
      </c>
      <c r="E87" s="82">
        <v>84172562.250000015</v>
      </c>
      <c r="F87" s="82">
        <v>88823288.080000013</v>
      </c>
      <c r="G87" s="82">
        <v>101037055.15000001</v>
      </c>
      <c r="H87" s="82">
        <v>111031692.90000001</v>
      </c>
      <c r="I87" s="82">
        <v>109436446.05000001</v>
      </c>
      <c r="J87" s="82">
        <v>118897479.70999999</v>
      </c>
      <c r="K87" s="82">
        <v>110851156.12</v>
      </c>
      <c r="L87" s="82">
        <v>97240461.930000007</v>
      </c>
      <c r="M87" s="82">
        <v>87010457.590000004</v>
      </c>
      <c r="N87" s="107">
        <v>1169811968.4199998</v>
      </c>
      <c r="O87" s="107" t="e">
        <v>#VALUE!</v>
      </c>
      <c r="P87" s="107">
        <v>1169811968.4199998</v>
      </c>
      <c r="Q87" s="85"/>
    </row>
    <row r="88" spans="1:186" ht="15.6">
      <c r="A88" s="104">
        <v>2019</v>
      </c>
      <c r="B88" s="82">
        <v>82914804.350000009</v>
      </c>
      <c r="C88" s="82">
        <v>83403831.349999994</v>
      </c>
      <c r="D88" s="82">
        <v>81576819.540000007</v>
      </c>
      <c r="E88" s="82">
        <v>80427914.810000002</v>
      </c>
      <c r="F88" s="82">
        <v>93816691.489999995</v>
      </c>
      <c r="G88" s="82">
        <v>107233529.26000001</v>
      </c>
      <c r="H88" s="82">
        <v>110051131.16000001</v>
      </c>
      <c r="I88" s="82">
        <v>105990583.23</v>
      </c>
      <c r="J88" s="82">
        <v>113406604.24999999</v>
      </c>
      <c r="K88" s="82">
        <v>103631635.47</v>
      </c>
      <c r="L88" s="82">
        <v>94991854.5</v>
      </c>
      <c r="M88" s="82">
        <v>81070568.700000018</v>
      </c>
      <c r="N88" s="107">
        <v>1138515968.1100001</v>
      </c>
      <c r="O88" s="107" t="e">
        <v>#VALUE!</v>
      </c>
      <c r="P88" s="107">
        <v>1138515968.1100001</v>
      </c>
      <c r="Q88" s="85"/>
    </row>
    <row r="89" spans="1:186" ht="15.6">
      <c r="A89" s="104">
        <v>2020</v>
      </c>
      <c r="B89" s="82">
        <v>85983900.719999999</v>
      </c>
      <c r="C89" s="82">
        <v>82880731.13000001</v>
      </c>
      <c r="D89" s="82">
        <v>82745697.210000008</v>
      </c>
      <c r="E89" s="82">
        <v>92221783.099999994</v>
      </c>
      <c r="F89" s="82">
        <v>92530044.38000001</v>
      </c>
      <c r="G89" s="82">
        <v>104843895.98000002</v>
      </c>
      <c r="H89" s="82">
        <v>117579362.31</v>
      </c>
      <c r="I89" s="82">
        <v>119158802.45</v>
      </c>
      <c r="J89" s="82">
        <v>113041305.3</v>
      </c>
      <c r="K89" s="82">
        <v>105858767.34</v>
      </c>
      <c r="L89" s="82">
        <v>99070135.200000018</v>
      </c>
      <c r="M89" s="82">
        <v>88048349.470000014</v>
      </c>
      <c r="N89" s="107">
        <v>1183962774.5899999</v>
      </c>
      <c r="O89" s="107" t="e">
        <v>#VALUE!</v>
      </c>
      <c r="P89" s="107">
        <v>1183962774.5899999</v>
      </c>
      <c r="Q89" s="85"/>
    </row>
    <row r="90" spans="1:186" ht="15.6">
      <c r="A90" s="104">
        <v>2021</v>
      </c>
      <c r="B90" s="82">
        <v>90889579.200000003</v>
      </c>
      <c r="C90" s="82">
        <v>84245342.800000012</v>
      </c>
      <c r="D90" s="82">
        <v>82951619.099999994</v>
      </c>
      <c r="E90" s="82">
        <v>88560343.880000025</v>
      </c>
      <c r="F90" s="82">
        <v>97395158.310000017</v>
      </c>
      <c r="G90" s="82">
        <v>109241955.37</v>
      </c>
      <c r="H90" s="82">
        <v>110643273.61999999</v>
      </c>
      <c r="I90" s="82">
        <v>114732843.70999999</v>
      </c>
      <c r="J90" s="82">
        <v>117775495.84</v>
      </c>
      <c r="K90" s="82">
        <v>107213729.64</v>
      </c>
      <c r="L90" s="82">
        <v>92292966.989999995</v>
      </c>
      <c r="M90" s="82">
        <v>85495861.610000014</v>
      </c>
      <c r="N90" s="107">
        <v>1181438170.0700002</v>
      </c>
      <c r="O90" s="107" t="e">
        <v>#VALUE!</v>
      </c>
      <c r="P90" s="107">
        <v>1181438170.0700002</v>
      </c>
      <c r="Q90" s="85"/>
    </row>
    <row r="91" spans="1:186" ht="15.6">
      <c r="A91" s="104">
        <v>2022</v>
      </c>
      <c r="B91" s="82">
        <v>99280463.379999995</v>
      </c>
      <c r="C91" s="82">
        <v>98350930.099999994</v>
      </c>
      <c r="D91" s="82">
        <v>96071876.550000012</v>
      </c>
      <c r="E91" s="82">
        <v>99118737.289999992</v>
      </c>
      <c r="F91" s="82">
        <v>109606309.86000001</v>
      </c>
      <c r="G91" s="82">
        <v>122650142.34999999</v>
      </c>
      <c r="H91" s="82">
        <v>129021373.97000003</v>
      </c>
      <c r="I91" s="82">
        <v>129800918.23</v>
      </c>
      <c r="J91" s="82">
        <v>132773722.47</v>
      </c>
      <c r="K91" s="82">
        <v>111792000.22</v>
      </c>
      <c r="L91" s="82">
        <v>102649338.53000002</v>
      </c>
      <c r="M91" s="82">
        <v>102517234.22999999</v>
      </c>
      <c r="N91" s="107">
        <v>1333633047.1800001</v>
      </c>
      <c r="O91" s="107" t="e">
        <v>#VALUE!</v>
      </c>
      <c r="P91" s="107">
        <v>1333633047.1800001</v>
      </c>
      <c r="Q91" s="85"/>
    </row>
    <row r="92" spans="1:186" ht="15.6">
      <c r="A92" s="104">
        <v>2023</v>
      </c>
      <c r="B92" s="82">
        <v>112590411.03999999</v>
      </c>
      <c r="C92" s="82">
        <v>101619772.8</v>
      </c>
      <c r="D92" s="82">
        <v>104301548.67000002</v>
      </c>
      <c r="E92" s="82">
        <v>113238126.36999997</v>
      </c>
      <c r="F92" s="82">
        <v>118327169.34999998</v>
      </c>
      <c r="G92" s="82">
        <v>128673842.42</v>
      </c>
      <c r="H92" s="82">
        <v>144410762.81</v>
      </c>
      <c r="I92" s="82">
        <v>145234395.93000001</v>
      </c>
      <c r="J92" s="82">
        <v>149841222.65000001</v>
      </c>
      <c r="K92" s="82">
        <v>127792635.96000001</v>
      </c>
      <c r="L92" s="82">
        <v>108295071.87</v>
      </c>
      <c r="M92" s="82">
        <v>105255823.65000001</v>
      </c>
      <c r="N92" s="107">
        <v>1459580783.5200005</v>
      </c>
      <c r="O92" s="107" t="e">
        <v>#VALUE!</v>
      </c>
      <c r="P92" s="107">
        <v>1459580783.5200005</v>
      </c>
      <c r="Q92" s="177"/>
    </row>
    <row r="93" spans="1:186" s="103" customFormat="1" ht="15.6">
      <c r="A93" s="116" t="s">
        <v>67</v>
      </c>
      <c r="B93" s="112">
        <v>110041626</v>
      </c>
      <c r="C93" s="112">
        <v>102406687</v>
      </c>
      <c r="D93" s="112">
        <v>99830272</v>
      </c>
      <c r="E93" s="112">
        <v>104716075</v>
      </c>
      <c r="F93" s="112">
        <v>115143098</v>
      </c>
      <c r="G93" s="112">
        <v>130439264</v>
      </c>
      <c r="H93" s="112">
        <v>136224833</v>
      </c>
      <c r="I93" s="112">
        <v>136167647</v>
      </c>
      <c r="J93" s="112">
        <v>138929501</v>
      </c>
      <c r="K93" s="112">
        <v>129297574</v>
      </c>
      <c r="L93" s="112">
        <v>110335611</v>
      </c>
      <c r="M93" s="112">
        <v>105378573</v>
      </c>
      <c r="N93" s="115">
        <v>1418910761</v>
      </c>
      <c r="O93" s="115" t="e">
        <v>#VALUE!</v>
      </c>
      <c r="P93" s="115">
        <v>1418910761</v>
      </c>
      <c r="Q93" s="177"/>
    </row>
    <row r="94" spans="1:186" ht="15" customHeight="1">
      <c r="A94" s="83"/>
      <c r="B94" s="178"/>
      <c r="C94" s="178"/>
      <c r="D94" s="178"/>
      <c r="E94" s="178"/>
      <c r="F94" s="178"/>
      <c r="G94" s="178"/>
      <c r="H94" s="178"/>
      <c r="I94" s="178"/>
      <c r="J94" s="178"/>
      <c r="K94" s="178"/>
      <c r="L94" s="178"/>
      <c r="M94" s="178"/>
      <c r="N94" s="178"/>
      <c r="O94" s="178"/>
      <c r="P94" s="178"/>
      <c r="Q94" s="79"/>
    </row>
    <row r="95" spans="1:186" ht="15.6">
      <c r="A95" s="86" t="s">
        <v>68</v>
      </c>
      <c r="B95" s="178"/>
      <c r="C95" s="178"/>
      <c r="D95" s="178"/>
      <c r="E95" s="178"/>
      <c r="F95" s="178"/>
      <c r="G95" s="178"/>
      <c r="H95" s="178"/>
      <c r="I95" s="178"/>
      <c r="J95" s="178"/>
      <c r="K95" s="178"/>
      <c r="L95" s="178"/>
      <c r="M95" s="178"/>
      <c r="N95" s="178"/>
      <c r="O95" s="178"/>
      <c r="P95" s="178"/>
      <c r="Q95" s="79"/>
    </row>
    <row r="96" spans="1:186" ht="15.6">
      <c r="A96" s="104">
        <v>2019</v>
      </c>
      <c r="B96" s="179">
        <v>-9399913.1699999869</v>
      </c>
      <c r="C96" s="179">
        <v>-1842252.4399999976</v>
      </c>
      <c r="D96" s="179">
        <v>-2173747.7899999917</v>
      </c>
      <c r="E96" s="179">
        <v>-3744647.4400000125</v>
      </c>
      <c r="F96" s="179">
        <v>4993403.4099999815</v>
      </c>
      <c r="G96" s="179">
        <v>6196474.1099999994</v>
      </c>
      <c r="H96" s="179">
        <v>-980561.73999999464</v>
      </c>
      <c r="I96" s="179">
        <v>-3445862.8200000077</v>
      </c>
      <c r="J96" s="179">
        <v>-5490875.4600000083</v>
      </c>
      <c r="K96" s="179">
        <v>-7219520.650000006</v>
      </c>
      <c r="L96" s="179">
        <v>-2248607.4300000072</v>
      </c>
      <c r="M96" s="179">
        <v>-5939888.8899999857</v>
      </c>
      <c r="N96" s="180">
        <v>-31296000.309999704</v>
      </c>
      <c r="O96" s="181" t="e">
        <v>#VALUE!</v>
      </c>
      <c r="P96" s="181">
        <v>-31296000.309999704</v>
      </c>
      <c r="Q96" s="79"/>
    </row>
    <row r="97" spans="1:16" ht="15.6">
      <c r="A97" s="104">
        <v>2020</v>
      </c>
      <c r="B97" s="179">
        <v>3069096.3699999899</v>
      </c>
      <c r="C97" s="179">
        <v>-523100.21999998391</v>
      </c>
      <c r="D97" s="179">
        <v>1168877.6700000018</v>
      </c>
      <c r="E97" s="179">
        <v>11793868.289999992</v>
      </c>
      <c r="F97" s="179">
        <v>-1286647.1099999845</v>
      </c>
      <c r="G97" s="179">
        <v>-2389633.2799999863</v>
      </c>
      <c r="H97" s="179">
        <v>7528231.1499999911</v>
      </c>
      <c r="I97" s="179">
        <v>13168219.219999999</v>
      </c>
      <c r="J97" s="179">
        <v>-365298.94999998808</v>
      </c>
      <c r="K97" s="179">
        <v>2227131.8700000048</v>
      </c>
      <c r="L97" s="179">
        <v>4078280.7000000179</v>
      </c>
      <c r="M97" s="179">
        <v>6977780.7699999958</v>
      </c>
      <c r="N97" s="180">
        <v>45446806.479999781</v>
      </c>
      <c r="O97" s="181" t="e">
        <v>#VALUE!</v>
      </c>
      <c r="P97" s="181">
        <v>45446806.479999781</v>
      </c>
    </row>
    <row r="98" spans="1:16" ht="15.6">
      <c r="A98" s="104">
        <v>2021</v>
      </c>
      <c r="B98" s="179">
        <v>4905678.4800000042</v>
      </c>
      <c r="C98" s="179">
        <v>1364611.6700000018</v>
      </c>
      <c r="D98" s="179">
        <v>205921.88999998569</v>
      </c>
      <c r="E98" s="179">
        <v>-3661439.219999969</v>
      </c>
      <c r="F98" s="179">
        <v>4865113.9300000072</v>
      </c>
      <c r="G98" s="179">
        <v>4398059.3899999857</v>
      </c>
      <c r="H98" s="179">
        <v>-6936088.6900000125</v>
      </c>
      <c r="I98" s="179">
        <v>-4425958.7400000095</v>
      </c>
      <c r="J98" s="179">
        <v>4734190.5400000066</v>
      </c>
      <c r="K98" s="179">
        <v>1354962.299999997</v>
      </c>
      <c r="L98" s="179">
        <v>-6777168.2100000232</v>
      </c>
      <c r="M98" s="179">
        <v>-2552487.8599999994</v>
      </c>
      <c r="N98" s="180">
        <v>-2524604.5199997425</v>
      </c>
      <c r="O98" s="181" t="e">
        <v>#VALUE!</v>
      </c>
      <c r="P98" s="181">
        <v>-2524604.5199997425</v>
      </c>
    </row>
    <row r="99" spans="1:16" ht="15.6">
      <c r="A99" s="104">
        <v>2022</v>
      </c>
      <c r="B99" s="179">
        <v>8390884.1799999923</v>
      </c>
      <c r="C99" s="179">
        <v>14105587.299999982</v>
      </c>
      <c r="D99" s="179">
        <v>13120257.450000018</v>
      </c>
      <c r="E99" s="179">
        <v>10558393.409999967</v>
      </c>
      <c r="F99" s="179">
        <v>12211151.549999997</v>
      </c>
      <c r="G99" s="179">
        <v>13408186.979999989</v>
      </c>
      <c r="H99" s="179">
        <v>18378100.350000039</v>
      </c>
      <c r="I99" s="179">
        <v>15068074.520000011</v>
      </c>
      <c r="J99" s="179">
        <v>14998226.629999995</v>
      </c>
      <c r="K99" s="179">
        <v>4578270.5799999982</v>
      </c>
      <c r="L99" s="179">
        <v>10356371.540000021</v>
      </c>
      <c r="M99" s="179">
        <v>17021372.619999975</v>
      </c>
      <c r="N99" s="180">
        <v>152194877.1099999</v>
      </c>
      <c r="O99" s="181" t="e">
        <v>#VALUE!</v>
      </c>
      <c r="P99" s="181">
        <v>152194877.1099999</v>
      </c>
    </row>
    <row r="100" spans="1:16" ht="15.6">
      <c r="A100" s="104">
        <v>2023</v>
      </c>
      <c r="B100" s="179">
        <v>13309947.659999996</v>
      </c>
      <c r="C100" s="179">
        <v>3268842.700000003</v>
      </c>
      <c r="D100" s="179">
        <v>8229672.1200000048</v>
      </c>
      <c r="E100" s="179">
        <v>14119389.079999983</v>
      </c>
      <c r="F100" s="179">
        <v>8720859.4899999648</v>
      </c>
      <c r="G100" s="179">
        <v>6023700.0700000077</v>
      </c>
      <c r="H100" s="179">
        <v>15389388.839999974</v>
      </c>
      <c r="I100" s="179">
        <v>15433477.700000003</v>
      </c>
      <c r="J100" s="179">
        <v>17067500.180000007</v>
      </c>
      <c r="K100" s="179">
        <v>16000635.74000001</v>
      </c>
      <c r="L100" s="179">
        <v>5645733.3399999887</v>
      </c>
      <c r="M100" s="179">
        <v>2738589.4200000167</v>
      </c>
      <c r="N100" s="180">
        <v>125947736.34000039</v>
      </c>
      <c r="O100" s="181" t="e">
        <v>#VALUE!</v>
      </c>
      <c r="P100" s="181">
        <v>125947736.34000039</v>
      </c>
    </row>
    <row r="101" spans="1:16" ht="15.6">
      <c r="A101" s="116" t="s">
        <v>69</v>
      </c>
      <c r="B101" s="182">
        <v>10761162.620000005</v>
      </c>
      <c r="C101" s="182">
        <v>4055756.900000006</v>
      </c>
      <c r="D101" s="182">
        <v>3758395.4499999881</v>
      </c>
      <c r="E101" s="182">
        <v>5597337.7100000083</v>
      </c>
      <c r="F101" s="182">
        <v>5536788.1399999857</v>
      </c>
      <c r="G101" s="182">
        <v>7789121.650000006</v>
      </c>
      <c r="H101" s="182">
        <v>7203459.0299999714</v>
      </c>
      <c r="I101" s="182">
        <v>6366728.7699999958</v>
      </c>
      <c r="J101" s="182">
        <v>6155778.5300000012</v>
      </c>
      <c r="K101" s="182">
        <v>17505573.780000001</v>
      </c>
      <c r="L101" s="182">
        <v>7686272.4699999839</v>
      </c>
      <c r="M101" s="182">
        <v>2861338.7700000107</v>
      </c>
      <c r="N101" s="183">
        <v>85277713.819999933</v>
      </c>
      <c r="O101" s="183" t="e">
        <v>#VALUE!</v>
      </c>
      <c r="P101" s="183">
        <v>85277713.819999933</v>
      </c>
    </row>
    <row r="102" spans="1:16" ht="15.6">
      <c r="A102" s="116" t="s">
        <v>70</v>
      </c>
      <c r="B102" s="184">
        <v>2548785.0399999917</v>
      </c>
      <c r="C102" s="184">
        <v>-786914.20000000298</v>
      </c>
      <c r="D102" s="184">
        <v>4471276.6700000167</v>
      </c>
      <c r="E102" s="184">
        <v>8522051.369999975</v>
      </c>
      <c r="F102" s="184">
        <v>3184071.3499999791</v>
      </c>
      <c r="G102" s="184">
        <v>-1765421.5799999982</v>
      </c>
      <c r="H102" s="184">
        <v>8185929.8100000024</v>
      </c>
      <c r="I102" s="184">
        <v>9066748.9300000072</v>
      </c>
      <c r="J102" s="184">
        <v>10911721.650000006</v>
      </c>
      <c r="K102" s="184">
        <v>-1504938.0399999917</v>
      </c>
      <c r="L102" s="184">
        <v>-2040539.1299999952</v>
      </c>
      <c r="M102" s="185">
        <v>-122749.34999999404</v>
      </c>
      <c r="N102" s="186">
        <v>40670022.520000458</v>
      </c>
      <c r="O102" s="187" t="e">
        <v>#VALUE!</v>
      </c>
      <c r="P102" s="187">
        <v>40670022.520000458</v>
      </c>
    </row>
    <row r="103" spans="1:16" ht="15.6">
      <c r="A103" s="169"/>
      <c r="B103" s="97"/>
      <c r="C103" s="97"/>
      <c r="D103" s="88"/>
      <c r="E103" s="88"/>
      <c r="F103" s="88"/>
      <c r="G103" s="88"/>
      <c r="H103" s="88"/>
      <c r="I103" s="88"/>
      <c r="J103" s="88"/>
      <c r="K103" s="88"/>
      <c r="L103" s="88"/>
      <c r="M103" s="88"/>
      <c r="N103" s="118"/>
      <c r="P103" s="83"/>
    </row>
    <row r="104" spans="1:16" ht="15.6">
      <c r="A104" s="121" t="s">
        <v>71</v>
      </c>
      <c r="B104" s="88"/>
      <c r="C104" s="88"/>
      <c r="D104" s="88"/>
      <c r="E104" s="88"/>
      <c r="F104" s="98"/>
      <c r="G104" s="88"/>
      <c r="H104" s="88"/>
      <c r="I104" s="88"/>
      <c r="J104" s="88"/>
      <c r="K104" s="88"/>
      <c r="L104" s="88"/>
      <c r="M104" s="88"/>
      <c r="N104" s="188"/>
      <c r="P104" s="83"/>
    </row>
    <row r="105" spans="1:16" ht="15.6">
      <c r="A105" s="104">
        <v>2019</v>
      </c>
      <c r="B105" s="91">
        <v>-0.10182464316118922</v>
      </c>
      <c r="C105" s="91">
        <v>-2.1610992060800194E-2</v>
      </c>
      <c r="D105" s="91">
        <v>-2.5955021670896139E-2</v>
      </c>
      <c r="E105" s="91">
        <v>-4.4487744460933398E-2</v>
      </c>
      <c r="F105" s="91">
        <v>5.6217277224668738E-2</v>
      </c>
      <c r="G105" s="91">
        <v>6.1328728364070884E-2</v>
      </c>
      <c r="H105" s="91">
        <v>-8.8313680030361885E-3</v>
      </c>
      <c r="I105" s="91">
        <v>-3.1487342145829933E-2</v>
      </c>
      <c r="J105" s="91">
        <v>-4.6181596728481322E-2</v>
      </c>
      <c r="K105" s="91">
        <v>-6.512805912628139E-2</v>
      </c>
      <c r="L105" s="91">
        <v>-2.3124195271909564E-2</v>
      </c>
      <c r="M105" s="137">
        <v>-6.8266379174664271E-2</v>
      </c>
      <c r="N105" s="140">
        <v>-2.6753017711273253E-2</v>
      </c>
      <c r="O105" s="157" t="e">
        <v>#VALUE!</v>
      </c>
      <c r="P105" s="138">
        <v>-2.6753017711273253E-2</v>
      </c>
    </row>
    <row r="106" spans="1:16" ht="15.6">
      <c r="A106" s="104">
        <v>2020</v>
      </c>
      <c r="B106" s="91">
        <v>3.7015058939833256E-2</v>
      </c>
      <c r="C106" s="91">
        <v>-6.2718967646080426E-3</v>
      </c>
      <c r="D106" s="91">
        <v>1.4328551622766472E-2</v>
      </c>
      <c r="E106" s="91">
        <v>0.14663899117441259</v>
      </c>
      <c r="F106" s="91">
        <v>-1.3714479689758918E-2</v>
      </c>
      <c r="G106" s="91">
        <v>-2.2284385271010176E-2</v>
      </c>
      <c r="H106" s="91">
        <v>6.840666761575509E-2</v>
      </c>
      <c r="I106" s="91">
        <v>0.12423952033007413</v>
      </c>
      <c r="J106" s="91">
        <v>-3.221143534063553E-3</v>
      </c>
      <c r="K106" s="91">
        <v>2.1490849390722211E-2</v>
      </c>
      <c r="L106" s="91">
        <v>4.2932951687978838E-2</v>
      </c>
      <c r="M106" s="137">
        <v>8.6070455430270032E-2</v>
      </c>
      <c r="N106" s="140">
        <v>3.9917583725631811E-2</v>
      </c>
      <c r="O106" s="157" t="e">
        <v>#VALUE!</v>
      </c>
      <c r="P106" s="138">
        <v>3.9917583725631811E-2</v>
      </c>
    </row>
    <row r="107" spans="1:16" ht="15.6">
      <c r="A107" s="104">
        <v>2021</v>
      </c>
      <c r="B107" s="91">
        <v>5.7053453482820871E-2</v>
      </c>
      <c r="C107" s="91">
        <v>1.6464763901027579E-2</v>
      </c>
      <c r="D107" s="91">
        <v>2.4886114558606565E-3</v>
      </c>
      <c r="E107" s="91">
        <v>-3.9702542034236288E-2</v>
      </c>
      <c r="F107" s="91">
        <v>5.2578748476765913E-2</v>
      </c>
      <c r="G107" s="91">
        <v>4.194864516327157E-2</v>
      </c>
      <c r="H107" s="91">
        <v>-5.8990698314155599E-2</v>
      </c>
      <c r="I107" s="91">
        <v>-3.714336372134297E-2</v>
      </c>
      <c r="J107" s="91">
        <v>4.1880182889218798E-2</v>
      </c>
      <c r="K107" s="91">
        <v>1.2799717340823413E-2</v>
      </c>
      <c r="L107" s="91">
        <v>-6.8407781985140748E-2</v>
      </c>
      <c r="M107" s="137">
        <v>-2.8989616220684411E-2</v>
      </c>
      <c r="N107" s="140">
        <v>-2.1323343724839461E-3</v>
      </c>
      <c r="O107" s="157" t="e">
        <v>#VALUE!</v>
      </c>
      <c r="P107" s="138">
        <v>-2.1323343724839461E-3</v>
      </c>
    </row>
    <row r="108" spans="1:16" ht="15.6">
      <c r="A108" s="104">
        <v>2022</v>
      </c>
      <c r="B108" s="91">
        <v>9.231954041217505E-2</v>
      </c>
      <c r="C108" s="91">
        <v>0.16743462405378184</v>
      </c>
      <c r="D108" s="91">
        <v>0.15816758723157975</v>
      </c>
      <c r="E108" s="91">
        <v>0.11922258820840481</v>
      </c>
      <c r="F108" s="91">
        <v>0.12537739823917127</v>
      </c>
      <c r="G108" s="91">
        <v>0.12273843812651264</v>
      </c>
      <c r="H108" s="91">
        <v>0.16610228302823815</v>
      </c>
      <c r="I108" s="91">
        <v>0.13133183169490903</v>
      </c>
      <c r="J108" s="91">
        <v>0.12734590097056642</v>
      </c>
      <c r="K108" s="91">
        <v>4.2702278853397058E-2</v>
      </c>
      <c r="L108" s="91">
        <v>0.1122119255427354</v>
      </c>
      <c r="M108" s="137">
        <v>0.199090017919757</v>
      </c>
      <c r="N108" s="140">
        <v>0.12882170304433482</v>
      </c>
      <c r="O108" s="157" t="e">
        <v>#VALUE!</v>
      </c>
      <c r="P108" s="138">
        <v>0.12882170304433482</v>
      </c>
    </row>
    <row r="109" spans="1:16" ht="15.6">
      <c r="A109" s="104">
        <v>2023</v>
      </c>
      <c r="B109" s="91">
        <v>0.13406411701621135</v>
      </c>
      <c r="C109" s="91">
        <v>3.3236520454624552E-2</v>
      </c>
      <c r="D109" s="91">
        <v>8.5661615194087659E-2</v>
      </c>
      <c r="E109" s="91">
        <v>0.14244924285798466</v>
      </c>
      <c r="F109" s="91">
        <v>7.9565305146565901E-2</v>
      </c>
      <c r="G109" s="91">
        <v>4.9112866520859777E-2</v>
      </c>
      <c r="H109" s="91">
        <v>0.11927782480117055</v>
      </c>
      <c r="I109" s="91">
        <v>0.11890114423268372</v>
      </c>
      <c r="J109" s="91">
        <v>0.12854576841329712</v>
      </c>
      <c r="K109" s="91">
        <v>0.14312862913725222</v>
      </c>
      <c r="L109" s="91">
        <v>5.5000192118627167E-2</v>
      </c>
      <c r="M109" s="137">
        <v>2.6713453992095904E-2</v>
      </c>
      <c r="N109" s="140">
        <v>9.443957361908506E-2</v>
      </c>
      <c r="O109" s="157" t="e">
        <v>#VALUE!</v>
      </c>
      <c r="P109" s="138">
        <v>9.443957361908506E-2</v>
      </c>
    </row>
    <row r="110" spans="1:16" ht="15.6">
      <c r="A110" s="116" t="s">
        <v>69</v>
      </c>
      <c r="B110" s="141">
        <v>0.10839154304519338</v>
      </c>
      <c r="C110" s="141">
        <v>4.1237605947155309E-2</v>
      </c>
      <c r="D110" s="141">
        <v>3.9120662414082741E-2</v>
      </c>
      <c r="E110" s="141">
        <v>5.6471035275837078E-2</v>
      </c>
      <c r="F110" s="141">
        <v>5.0515231714963527E-2</v>
      </c>
      <c r="G110" s="141">
        <v>6.3506829268674014E-2</v>
      </c>
      <c r="H110" s="141">
        <v>5.583151696768418E-2</v>
      </c>
      <c r="I110" s="141">
        <v>4.9049951701562788E-2</v>
      </c>
      <c r="J110" s="141">
        <v>4.636292796107222E-2</v>
      </c>
      <c r="K110" s="141">
        <v>0.15659057665620146</v>
      </c>
      <c r="L110" s="141">
        <v>7.4878928399072064E-2</v>
      </c>
      <c r="M110" s="142">
        <v>2.7910807304657892E-2</v>
      </c>
      <c r="N110" s="175">
        <v>6.3943911708188139E-2</v>
      </c>
      <c r="O110" s="176" t="e">
        <v>#VALUE!</v>
      </c>
      <c r="P110" s="175">
        <v>6.3943911708188139E-2</v>
      </c>
    </row>
    <row r="111" spans="1:16" ht="15.6">
      <c r="A111" s="116" t="s">
        <v>70</v>
      </c>
      <c r="B111" s="141">
        <v>2.3162008165891645E-2</v>
      </c>
      <c r="C111" s="141">
        <v>-7.6842071846343618E-3</v>
      </c>
      <c r="D111" s="141">
        <v>4.4788785810380372E-2</v>
      </c>
      <c r="E111" s="141">
        <v>8.1382456036477535E-2</v>
      </c>
      <c r="F111" s="141">
        <v>2.7653167278858248E-2</v>
      </c>
      <c r="G111" s="141">
        <v>-1.3534433772947385E-2</v>
      </c>
      <c r="H111" s="141">
        <v>6.0091318372179625E-2</v>
      </c>
      <c r="I111" s="141">
        <v>6.6585192075765409E-2</v>
      </c>
      <c r="J111" s="141">
        <v>7.8541429800428109E-2</v>
      </c>
      <c r="K111" s="141">
        <v>-1.1639337022672946E-2</v>
      </c>
      <c r="L111" s="141">
        <v>-1.8493930576955697E-2</v>
      </c>
      <c r="M111" s="142">
        <v>-1.1648416419530738E-3</v>
      </c>
      <c r="N111" s="175">
        <v>2.8662847331806462E-2</v>
      </c>
      <c r="O111" s="176" t="e">
        <v>#VALUE!</v>
      </c>
      <c r="P111" s="176">
        <v>2.8662847331806462E-2</v>
      </c>
    </row>
    <row r="112" spans="1:16">
      <c r="B112" s="189"/>
      <c r="C112" s="189"/>
      <c r="D112" s="189"/>
      <c r="E112" s="189"/>
      <c r="F112" s="189"/>
      <c r="G112" s="189"/>
      <c r="H112" s="189"/>
      <c r="I112" s="189"/>
      <c r="J112" s="189"/>
      <c r="K112" s="189"/>
      <c r="L112" s="189"/>
      <c r="M112" s="189"/>
      <c r="N112" s="190"/>
    </row>
    <row r="113" spans="2:14">
      <c r="B113" s="189"/>
      <c r="C113" s="189"/>
      <c r="D113" s="189"/>
      <c r="E113" s="189"/>
      <c r="F113" s="189"/>
      <c r="G113" s="189"/>
      <c r="H113" s="189"/>
      <c r="I113" s="189"/>
      <c r="J113" s="189"/>
      <c r="K113" s="189"/>
      <c r="L113" s="189"/>
      <c r="M113" s="189"/>
      <c r="N113" s="190"/>
    </row>
    <row r="114" spans="2:14">
      <c r="B114" s="189"/>
      <c r="C114" s="189"/>
      <c r="D114" s="189"/>
      <c r="E114" s="189"/>
      <c r="F114" s="189"/>
      <c r="G114" s="189"/>
      <c r="H114" s="189"/>
      <c r="I114" s="189"/>
      <c r="J114" s="189"/>
      <c r="K114" s="189"/>
      <c r="L114" s="189"/>
      <c r="M114" s="189"/>
      <c r="N114" s="190"/>
    </row>
    <row r="115" spans="2:14">
      <c r="B115" s="189"/>
      <c r="C115" s="189"/>
      <c r="D115" s="189"/>
      <c r="E115" s="189"/>
      <c r="F115" s="189"/>
      <c r="G115" s="189"/>
      <c r="H115" s="189"/>
      <c r="I115" s="189"/>
      <c r="J115" s="189"/>
      <c r="K115" s="189"/>
      <c r="L115" s="189"/>
      <c r="M115" s="189"/>
      <c r="N115" s="190"/>
    </row>
    <row r="116" spans="2:14">
      <c r="B116" s="189"/>
      <c r="C116" s="189"/>
      <c r="D116" s="189"/>
      <c r="E116" s="189"/>
      <c r="F116" s="189"/>
      <c r="G116" s="189"/>
      <c r="H116" s="189"/>
      <c r="I116" s="189"/>
      <c r="J116" s="189"/>
      <c r="K116" s="189"/>
      <c r="L116" s="189"/>
      <c r="M116" s="189"/>
      <c r="N116" s="190"/>
    </row>
    <row r="117" spans="2:14">
      <c r="B117" s="189"/>
      <c r="C117" s="189"/>
      <c r="D117" s="189"/>
      <c r="E117" s="189"/>
      <c r="F117" s="189"/>
      <c r="G117" s="189"/>
      <c r="H117" s="189"/>
      <c r="I117" s="189"/>
      <c r="J117" s="189"/>
      <c r="K117" s="189"/>
      <c r="L117" s="189"/>
      <c r="M117" s="189"/>
      <c r="N117" s="190"/>
    </row>
    <row r="118" spans="2:14">
      <c r="B118" s="191"/>
      <c r="C118" s="191"/>
      <c r="D118" s="191"/>
      <c r="E118" s="191"/>
      <c r="F118" s="191"/>
      <c r="G118" s="191"/>
      <c r="H118" s="191"/>
      <c r="I118" s="191"/>
      <c r="J118" s="191"/>
      <c r="K118" s="191"/>
      <c r="L118" s="191"/>
      <c r="M118" s="191"/>
    </row>
    <row r="119" spans="2:14">
      <c r="B119" s="191"/>
      <c r="C119" s="191"/>
      <c r="D119" s="191"/>
      <c r="E119" s="191"/>
      <c r="F119" s="191"/>
      <c r="G119" s="191"/>
      <c r="H119" s="191"/>
      <c r="I119" s="191"/>
      <c r="J119" s="191"/>
      <c r="K119" s="191"/>
      <c r="L119" s="191"/>
      <c r="M119" s="191"/>
    </row>
    <row r="137" spans="1:13">
      <c r="A137" s="192"/>
      <c r="B137" s="192"/>
      <c r="C137" s="192"/>
      <c r="D137" s="192"/>
      <c r="E137" s="192"/>
      <c r="F137" s="192"/>
      <c r="G137" s="192"/>
      <c r="H137" s="193"/>
      <c r="I137" s="193"/>
      <c r="J137" s="193"/>
      <c r="K137" s="193"/>
      <c r="L137" s="193"/>
      <c r="M137" s="193"/>
    </row>
    <row r="193" spans="2:13">
      <c r="B193" s="192"/>
      <c r="C193" s="192"/>
      <c r="D193" s="192"/>
      <c r="E193" s="192"/>
      <c r="F193" s="192"/>
      <c r="G193" s="192"/>
      <c r="H193" s="193"/>
      <c r="I193" s="193"/>
      <c r="J193" s="193"/>
      <c r="K193" s="193"/>
      <c r="L193" s="193"/>
      <c r="M193" s="193"/>
    </row>
    <row r="197" spans="2:13">
      <c r="B197" s="79">
        <v>0</v>
      </c>
    </row>
  </sheetData>
  <pageMargins left="0.7" right="0.7" top="0.75" bottom="0.75" header="0.3" footer="0.3"/>
  <customProperties>
    <customPr name="_pios_id" r:id="rId1"/>
    <customPr name="EpmWorksheetKeyString_GU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78201D-3E33-41D4-AE4D-2A88CDA9A708}">
  <dimension ref="A1:A3"/>
  <sheetViews>
    <sheetView topLeftCell="A13" workbookViewId="0">
      <selection activeCell="K50" sqref="K50"/>
    </sheetView>
  </sheetViews>
  <sheetFormatPr defaultRowHeight="13.2"/>
  <sheetData>
    <row r="1" spans="1:1">
      <c r="A1" s="46" t="s">
        <v>75</v>
      </c>
    </row>
    <row r="2" spans="1:1">
      <c r="A2" s="46" t="s">
        <v>76</v>
      </c>
    </row>
    <row r="3" spans="1:1">
      <c r="A3" s="210" t="s">
        <v>77</v>
      </c>
    </row>
  </sheetData>
  <pageMargins left="0.7" right="0.7" top="0.75" bottom="0.75" header="0.3" footer="0.3"/>
  <customProperties>
    <customPr name="_pios_id" r:id="rId1"/>
    <customPr name="EpmWorksheetKeyString_GUID" r:id="rId2"/>
  </customProperties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8899CE-F328-43EE-9885-4A0CCA9994D6}">
  <dimension ref="A1:R51"/>
  <sheetViews>
    <sheetView workbookViewId="0">
      <selection activeCell="F43" sqref="F43"/>
    </sheetView>
  </sheetViews>
  <sheetFormatPr defaultRowHeight="13.2"/>
  <cols>
    <col min="1" max="1" width="17.44140625" customWidth="1"/>
    <col min="2" max="2" width="12.88671875" bestFit="1" customWidth="1"/>
    <col min="3" max="5" width="10.109375" bestFit="1" customWidth="1"/>
    <col min="6" max="6" width="11.109375" bestFit="1" customWidth="1"/>
    <col min="8" max="8" width="18.109375" customWidth="1"/>
    <col min="9" max="9" width="13.109375" customWidth="1"/>
    <col min="10" max="10" width="10.6640625" customWidth="1"/>
    <col min="11" max="11" width="10.33203125" customWidth="1"/>
    <col min="12" max="12" width="10.5546875" customWidth="1"/>
    <col min="13" max="13" width="11" customWidth="1"/>
    <col min="19" max="19" width="9.109375" bestFit="1" customWidth="1"/>
  </cols>
  <sheetData>
    <row r="1" spans="1:18">
      <c r="A1" s="66" t="s">
        <v>78</v>
      </c>
    </row>
    <row r="3" spans="1:18">
      <c r="A3" s="46" t="s">
        <v>79</v>
      </c>
    </row>
    <row r="4" spans="1:18">
      <c r="A4" s="46" t="s">
        <v>80</v>
      </c>
    </row>
    <row r="5" spans="1:18">
      <c r="A5" s="66" t="s">
        <v>81</v>
      </c>
    </row>
    <row r="6" spans="1:18">
      <c r="A6" s="66"/>
    </row>
    <row r="7" spans="1:18">
      <c r="A7" s="207" t="s">
        <v>82</v>
      </c>
    </row>
    <row r="8" spans="1:18">
      <c r="A8" s="66" t="s">
        <v>83</v>
      </c>
    </row>
    <row r="9" spans="1:18" ht="13.8">
      <c r="A9" s="199" t="s">
        <v>84</v>
      </c>
      <c r="B9" s="198"/>
      <c r="C9" s="198"/>
      <c r="D9" s="198"/>
      <c r="E9" s="198"/>
      <c r="F9" s="198"/>
    </row>
    <row r="10" spans="1:18">
      <c r="A10" s="68" t="s">
        <v>85</v>
      </c>
      <c r="B10" s="69" t="s">
        <v>86</v>
      </c>
      <c r="C10" s="69" t="s">
        <v>87</v>
      </c>
      <c r="D10" s="69" t="s">
        <v>88</v>
      </c>
      <c r="E10" s="69" t="s">
        <v>89</v>
      </c>
      <c r="F10" s="69" t="s">
        <v>90</v>
      </c>
      <c r="H10" s="204" t="str">
        <f>+B10</f>
        <v>Hillsborough</v>
      </c>
      <c r="I10" s="204" t="str">
        <f t="shared" ref="I10:L10" si="0">+C10</f>
        <v>Pasco</v>
      </c>
      <c r="J10" s="204" t="str">
        <f t="shared" si="0"/>
        <v>Pinellas</v>
      </c>
      <c r="K10" s="204" t="str">
        <f t="shared" si="0"/>
        <v>Polk</v>
      </c>
      <c r="L10" s="204" t="str">
        <f t="shared" si="0"/>
        <v>Grand Total</v>
      </c>
      <c r="N10" t="str">
        <f>+B10</f>
        <v>Hillsborough</v>
      </c>
      <c r="O10" t="str">
        <f t="shared" ref="O10:R10" si="1">+C10</f>
        <v>Pasco</v>
      </c>
      <c r="P10" t="str">
        <f t="shared" si="1"/>
        <v>Pinellas</v>
      </c>
      <c r="Q10" t="str">
        <f t="shared" si="1"/>
        <v>Polk</v>
      </c>
      <c r="R10" t="str">
        <f t="shared" si="1"/>
        <v>Grand Total</v>
      </c>
    </row>
    <row r="11" spans="1:18">
      <c r="A11" s="70">
        <v>2016</v>
      </c>
      <c r="B11" s="71">
        <v>545642.25123215606</v>
      </c>
      <c r="C11" s="71">
        <v>19964.054371377442</v>
      </c>
      <c r="D11" s="71">
        <v>8768.4083108205996</v>
      </c>
      <c r="E11" s="71">
        <v>71846.36941897939</v>
      </c>
      <c r="F11" s="71">
        <f t="shared" ref="F11:F18" si="2">SUM(B11:E11)</f>
        <v>646221.08333333349</v>
      </c>
      <c r="G11" s="67"/>
      <c r="H11" s="205">
        <f>+B11/$F11</f>
        <v>0.84435847932665342</v>
      </c>
      <c r="I11" s="205">
        <f t="shared" ref="I11:L17" si="3">+C11/$F11</f>
        <v>3.0893536107486595E-2</v>
      </c>
      <c r="J11" s="205">
        <f t="shared" si="3"/>
        <v>1.3568743789031846E-2</v>
      </c>
      <c r="K11" s="205">
        <f t="shared" si="3"/>
        <v>0.11117924077682811</v>
      </c>
      <c r="L11" s="205">
        <f t="shared" si="3"/>
        <v>1</v>
      </c>
    </row>
    <row r="12" spans="1:18">
      <c r="A12" s="70">
        <v>2017</v>
      </c>
      <c r="B12" s="71">
        <v>556052.33333333337</v>
      </c>
      <c r="C12" s="71">
        <v>20426.75</v>
      </c>
      <c r="D12" s="71">
        <v>9085.1666666666661</v>
      </c>
      <c r="E12" s="71">
        <v>73822.25</v>
      </c>
      <c r="F12" s="71">
        <f t="shared" si="2"/>
        <v>659386.5</v>
      </c>
      <c r="H12" s="205">
        <f t="shared" ref="H12:H16" si="4">+B12/$F12</f>
        <v>0.84328740933175517</v>
      </c>
      <c r="I12" s="205">
        <f t="shared" si="3"/>
        <v>3.0978417058887313E-2</v>
      </c>
      <c r="J12" s="205">
        <f t="shared" si="3"/>
        <v>1.3778211514288912E-2</v>
      </c>
      <c r="K12" s="205">
        <f t="shared" si="3"/>
        <v>0.11195596209506867</v>
      </c>
      <c r="L12" s="205">
        <f t="shared" si="3"/>
        <v>1</v>
      </c>
      <c r="N12" s="206">
        <f>+B12/B11-1</f>
        <v>1.9078585057644482E-2</v>
      </c>
      <c r="O12" s="206">
        <f t="shared" ref="O12:R17" si="5">+C12/C11-1</f>
        <v>2.3176436009207046E-2</v>
      </c>
      <c r="P12" s="206">
        <f t="shared" si="5"/>
        <v>3.6124955022358352E-2</v>
      </c>
      <c r="Q12" s="206">
        <f t="shared" si="5"/>
        <v>2.750146732534331E-2</v>
      </c>
      <c r="R12" s="206">
        <f t="shared" si="5"/>
        <v>2.0372929646239157E-2</v>
      </c>
    </row>
    <row r="13" spans="1:18">
      <c r="A13" s="70">
        <v>2018</v>
      </c>
      <c r="B13" s="71">
        <v>566062.58333333337</v>
      </c>
      <c r="C13" s="71">
        <v>20691.166666666668</v>
      </c>
      <c r="D13" s="71">
        <v>9148.4166666666661</v>
      </c>
      <c r="E13" s="71">
        <v>74614.416666666672</v>
      </c>
      <c r="F13" s="71">
        <f t="shared" si="2"/>
        <v>670516.58333333326</v>
      </c>
      <c r="H13" s="205">
        <f t="shared" si="4"/>
        <v>0.84421861800832931</v>
      </c>
      <c r="I13" s="205">
        <f t="shared" si="3"/>
        <v>3.0858545755579753E-2</v>
      </c>
      <c r="J13" s="205">
        <f t="shared" si="3"/>
        <v>1.3643833566631897E-2</v>
      </c>
      <c r="K13" s="205">
        <f t="shared" si="3"/>
        <v>0.11127900266945923</v>
      </c>
      <c r="L13" s="205">
        <f t="shared" si="3"/>
        <v>1</v>
      </c>
      <c r="N13" s="206">
        <f t="shared" ref="N13:N17" si="6">+B13/B12-1</f>
        <v>1.8002352296576429E-2</v>
      </c>
      <c r="O13" s="206">
        <f t="shared" si="5"/>
        <v>1.2944627347310167E-2</v>
      </c>
      <c r="P13" s="206">
        <f t="shared" si="5"/>
        <v>6.9618975986498466E-3</v>
      </c>
      <c r="Q13" s="206">
        <f t="shared" si="5"/>
        <v>1.073073045953854E-2</v>
      </c>
      <c r="R13" s="206">
        <f t="shared" si="5"/>
        <v>1.6879452844929643E-2</v>
      </c>
    </row>
    <row r="14" spans="1:18">
      <c r="A14" s="70">
        <v>2019</v>
      </c>
      <c r="B14" s="71">
        <v>579031.83333333337</v>
      </c>
      <c r="C14" s="71">
        <v>21051.75</v>
      </c>
      <c r="D14" s="71">
        <v>9241.4166666666661</v>
      </c>
      <c r="E14" s="71">
        <v>75796.916666666672</v>
      </c>
      <c r="F14" s="71">
        <f t="shared" si="2"/>
        <v>685121.91666666663</v>
      </c>
      <c r="H14" s="205">
        <f t="shared" si="4"/>
        <v>0.84515152595103826</v>
      </c>
      <c r="I14" s="205">
        <f t="shared" si="3"/>
        <v>3.072701294161392E-2</v>
      </c>
      <c r="J14" s="205">
        <f t="shared" si="3"/>
        <v>1.3488718492073734E-2</v>
      </c>
      <c r="K14" s="205">
        <f t="shared" si="3"/>
        <v>0.1106327426152742</v>
      </c>
      <c r="L14" s="205">
        <f t="shared" si="3"/>
        <v>1</v>
      </c>
      <c r="N14" s="206">
        <f t="shared" si="6"/>
        <v>2.2911335922662257E-2</v>
      </c>
      <c r="O14" s="206">
        <f t="shared" si="5"/>
        <v>1.74269213110263E-2</v>
      </c>
      <c r="P14" s="206">
        <f t="shared" si="5"/>
        <v>1.0165693517093066E-2</v>
      </c>
      <c r="Q14" s="206">
        <f t="shared" si="5"/>
        <v>1.58481437345106E-2</v>
      </c>
      <c r="R14" s="206">
        <f t="shared" si="5"/>
        <v>2.1782210457385043E-2</v>
      </c>
    </row>
    <row r="15" spans="1:18">
      <c r="A15" s="70">
        <v>2020</v>
      </c>
      <c r="B15" s="71">
        <v>590624.66666666663</v>
      </c>
      <c r="C15" s="71">
        <v>21544.083333333332</v>
      </c>
      <c r="D15" s="71">
        <v>9278.9166666666661</v>
      </c>
      <c r="E15" s="71">
        <v>77045.75</v>
      </c>
      <c r="F15" s="71">
        <f t="shared" si="2"/>
        <v>698493.41666666663</v>
      </c>
      <c r="H15" s="205">
        <f t="shared" si="4"/>
        <v>0.84556941063987601</v>
      </c>
      <c r="I15" s="205">
        <f t="shared" si="3"/>
        <v>3.0843645507992738E-2</v>
      </c>
      <c r="J15" s="205">
        <f t="shared" si="3"/>
        <v>1.3284186286174733E-2</v>
      </c>
      <c r="K15" s="205">
        <f t="shared" si="3"/>
        <v>0.11030275756595655</v>
      </c>
      <c r="L15" s="205">
        <f t="shared" si="3"/>
        <v>1</v>
      </c>
      <c r="N15" s="206">
        <f t="shared" si="6"/>
        <v>2.0021063896602076E-2</v>
      </c>
      <c r="O15" s="206">
        <f t="shared" si="5"/>
        <v>2.3386812656113198E-2</v>
      </c>
      <c r="P15" s="206">
        <f t="shared" si="5"/>
        <v>4.0578194180185267E-3</v>
      </c>
      <c r="Q15" s="206">
        <f t="shared" si="5"/>
        <v>1.6476043990355738E-2</v>
      </c>
      <c r="R15" s="206">
        <f t="shared" si="5"/>
        <v>1.9516964316448338E-2</v>
      </c>
    </row>
    <row r="16" spans="1:18">
      <c r="A16" s="70">
        <v>2021</v>
      </c>
      <c r="B16" s="71">
        <v>607790</v>
      </c>
      <c r="C16" s="71">
        <v>22800</v>
      </c>
      <c r="D16" s="71">
        <v>9338</v>
      </c>
      <c r="E16" s="71">
        <v>81021</v>
      </c>
      <c r="F16" s="71">
        <f t="shared" si="2"/>
        <v>720949</v>
      </c>
      <c r="H16" s="205">
        <f t="shared" si="4"/>
        <v>0.84304160211055146</v>
      </c>
      <c r="I16" s="205">
        <f t="shared" si="3"/>
        <v>3.1624983181889429E-2</v>
      </c>
      <c r="J16" s="205">
        <f t="shared" si="3"/>
        <v>1.2952372497915941E-2</v>
      </c>
      <c r="K16" s="205">
        <f t="shared" si="3"/>
        <v>0.11238104220964312</v>
      </c>
      <c r="L16" s="205">
        <f t="shared" si="3"/>
        <v>1</v>
      </c>
      <c r="N16" s="206">
        <f t="shared" si="6"/>
        <v>2.9063014638738505E-2</v>
      </c>
      <c r="O16" s="206">
        <f t="shared" si="5"/>
        <v>5.8295200925234658E-2</v>
      </c>
      <c r="P16" s="206">
        <f t="shared" si="5"/>
        <v>6.3674818360621721E-3</v>
      </c>
      <c r="Q16" s="206">
        <f t="shared" si="5"/>
        <v>5.1595967331098835E-2</v>
      </c>
      <c r="R16" s="206">
        <f t="shared" si="5"/>
        <v>3.2148596962438658E-2</v>
      </c>
    </row>
    <row r="17" spans="1:18">
      <c r="A17" s="70">
        <v>2022</v>
      </c>
      <c r="B17" s="71">
        <v>618868</v>
      </c>
      <c r="C17" s="71">
        <v>24266</v>
      </c>
      <c r="D17" s="71">
        <v>9368</v>
      </c>
      <c r="E17" s="71">
        <v>83420</v>
      </c>
      <c r="F17" s="71">
        <f t="shared" si="2"/>
        <v>735922</v>
      </c>
      <c r="H17" s="205">
        <f>+B17/$F17</f>
        <v>0.84094238248075204</v>
      </c>
      <c r="I17" s="205">
        <f t="shared" si="3"/>
        <v>3.2973603180771874E-2</v>
      </c>
      <c r="J17" s="205">
        <f t="shared" si="3"/>
        <v>1.2729609931487305E-2</v>
      </c>
      <c r="K17" s="205">
        <f t="shared" si="3"/>
        <v>0.11335440440698878</v>
      </c>
      <c r="L17" s="205">
        <f t="shared" si="3"/>
        <v>1</v>
      </c>
      <c r="N17" s="206">
        <f t="shared" si="6"/>
        <v>1.8226690139686363E-2</v>
      </c>
      <c r="O17" s="206">
        <f t="shared" si="5"/>
        <v>6.4298245614035077E-2</v>
      </c>
      <c r="P17" s="206">
        <f t="shared" si="5"/>
        <v>3.2126793745983484E-3</v>
      </c>
      <c r="Q17" s="206">
        <f t="shared" si="5"/>
        <v>2.9609607385739478E-2</v>
      </c>
      <c r="R17" s="206">
        <f t="shared" si="5"/>
        <v>2.0768459350106516E-2</v>
      </c>
    </row>
    <row r="18" spans="1:18">
      <c r="A18" s="70">
        <v>2023</v>
      </c>
      <c r="B18" s="202">
        <v>628872</v>
      </c>
      <c r="C18" s="202">
        <v>23887</v>
      </c>
      <c r="D18" s="202">
        <v>9366</v>
      </c>
      <c r="E18" s="202">
        <v>85895</v>
      </c>
      <c r="F18" s="71">
        <f t="shared" si="2"/>
        <v>748020</v>
      </c>
      <c r="H18" s="205">
        <f>+B18/$F18</f>
        <v>0.84071548889067138</v>
      </c>
      <c r="I18" s="205">
        <f t="shared" ref="I18" si="7">+C18/$F18</f>
        <v>3.1933638138017702E-2</v>
      </c>
      <c r="J18" s="205">
        <f t="shared" ref="J18" si="8">+D18/$F18</f>
        <v>1.2521055586749017E-2</v>
      </c>
      <c r="K18" s="205">
        <f t="shared" ref="K18" si="9">+E18/$F18</f>
        <v>0.11482981738456191</v>
      </c>
      <c r="L18" s="205">
        <f t="shared" ref="L18" si="10">+F18/$F18</f>
        <v>1</v>
      </c>
      <c r="N18" s="206">
        <f>+B18/B17-1</f>
        <v>1.6164998028658673E-2</v>
      </c>
      <c r="O18" s="206">
        <f t="shared" ref="O18" si="11">+C18/C17-1</f>
        <v>-1.5618560949476668E-2</v>
      </c>
      <c r="P18" s="206">
        <f t="shared" ref="P18" si="12">+D18/D17-1</f>
        <v>-2.1349274124682349E-4</v>
      </c>
      <c r="Q18" s="206">
        <f t="shared" ref="Q18" si="13">+E18/E17-1</f>
        <v>2.9669144090146204E-2</v>
      </c>
      <c r="R18" s="206">
        <f t="shared" ref="R18" si="14">+F18/F17-1</f>
        <v>1.6439242202298532E-2</v>
      </c>
    </row>
    <row r="19" spans="1:18">
      <c r="B19" s="196"/>
      <c r="C19" s="196"/>
      <c r="D19" s="196"/>
      <c r="E19" s="196"/>
      <c r="F19" s="196"/>
    </row>
    <row r="20" spans="1:18">
      <c r="B20" s="196"/>
      <c r="C20" s="196"/>
      <c r="D20" s="196"/>
      <c r="E20" s="196"/>
      <c r="F20" s="196"/>
    </row>
    <row r="21" spans="1:18">
      <c r="A21" s="208" t="s">
        <v>91</v>
      </c>
      <c r="B21" s="196"/>
      <c r="C21" s="196"/>
      <c r="D21" s="196"/>
      <c r="E21" s="196"/>
      <c r="F21" s="196"/>
    </row>
    <row r="22" spans="1:18">
      <c r="A22" s="201" t="s">
        <v>92</v>
      </c>
      <c r="B22" s="198"/>
      <c r="C22" s="198"/>
      <c r="D22" s="198"/>
      <c r="E22" s="198"/>
      <c r="F22" s="198"/>
    </row>
    <row r="23" spans="1:18">
      <c r="A23" s="72" t="s">
        <v>93</v>
      </c>
      <c r="B23" s="73" t="s">
        <v>86</v>
      </c>
      <c r="C23" s="74" t="s">
        <v>87</v>
      </c>
      <c r="D23" s="74" t="s">
        <v>88</v>
      </c>
      <c r="E23" s="74" t="s">
        <v>89</v>
      </c>
      <c r="F23" s="68" t="s">
        <v>94</v>
      </c>
    </row>
    <row r="24" spans="1:18">
      <c r="A24" s="70">
        <v>2016</v>
      </c>
      <c r="B24" s="75">
        <v>2.5499999999999998</v>
      </c>
      <c r="C24" s="75">
        <v>2.42</v>
      </c>
      <c r="D24" s="75">
        <v>2.14</v>
      </c>
      <c r="E24" s="75">
        <v>2.59</v>
      </c>
      <c r="F24" s="75">
        <f t="shared" ref="F24:F28" si="15">AVERAGE(B24:E24)</f>
        <v>2.4249999999999998</v>
      </c>
    </row>
    <row r="25" spans="1:18">
      <c r="A25" s="70">
        <v>2017</v>
      </c>
      <c r="B25" s="75">
        <v>2.5499999999999998</v>
      </c>
      <c r="C25" s="75">
        <v>2.42</v>
      </c>
      <c r="D25" s="75">
        <v>2.14</v>
      </c>
      <c r="E25" s="75">
        <v>2.59</v>
      </c>
      <c r="F25" s="75">
        <f t="shared" si="15"/>
        <v>2.4249999999999998</v>
      </c>
    </row>
    <row r="26" spans="1:18">
      <c r="A26" s="70">
        <v>2018</v>
      </c>
      <c r="B26" s="75">
        <v>2.5499999999999998</v>
      </c>
      <c r="C26" s="75">
        <v>2.42</v>
      </c>
      <c r="D26" s="75">
        <v>2.14</v>
      </c>
      <c r="E26" s="75">
        <v>2.59</v>
      </c>
      <c r="F26" s="75">
        <f t="shared" si="15"/>
        <v>2.4249999999999998</v>
      </c>
    </row>
    <row r="27" spans="1:18">
      <c r="A27" s="70">
        <v>2019</v>
      </c>
      <c r="B27" s="75">
        <v>2.5499999999999998</v>
      </c>
      <c r="C27" s="75">
        <v>2.42</v>
      </c>
      <c r="D27" s="75">
        <v>2.14</v>
      </c>
      <c r="E27" s="75">
        <v>2.59</v>
      </c>
      <c r="F27" s="75">
        <f t="shared" si="15"/>
        <v>2.4249999999999998</v>
      </c>
    </row>
    <row r="28" spans="1:18">
      <c r="A28" s="70">
        <v>2020</v>
      </c>
      <c r="B28" s="75">
        <v>2.5499999999999998</v>
      </c>
      <c r="C28" s="75">
        <v>2.42</v>
      </c>
      <c r="D28" s="75">
        <v>2.14</v>
      </c>
      <c r="E28" s="75">
        <v>2.59</v>
      </c>
      <c r="F28" s="75">
        <f t="shared" si="15"/>
        <v>2.4249999999999998</v>
      </c>
      <c r="L28" s="46"/>
    </row>
    <row r="29" spans="1:18">
      <c r="A29" s="70">
        <v>2021</v>
      </c>
      <c r="B29" s="75">
        <v>2.5499999999999998</v>
      </c>
      <c r="C29" s="75">
        <v>2.46</v>
      </c>
      <c r="D29" s="75">
        <v>2.12</v>
      </c>
      <c r="E29" s="75">
        <v>2.61</v>
      </c>
      <c r="F29" s="75">
        <f>AVERAGE(B29:E29)</f>
        <v>2.4350000000000001</v>
      </c>
      <c r="L29" s="46"/>
    </row>
    <row r="30" spans="1:18">
      <c r="A30" s="70">
        <v>2022</v>
      </c>
      <c r="B30" s="75">
        <v>2.5499999999999998</v>
      </c>
      <c r="C30" s="75">
        <v>2.46</v>
      </c>
      <c r="D30" s="75">
        <v>2.12</v>
      </c>
      <c r="E30" s="75">
        <v>2.61</v>
      </c>
      <c r="F30" s="75">
        <f>AVERAGE(B30:E30)</f>
        <v>2.4350000000000001</v>
      </c>
      <c r="L30" s="46"/>
    </row>
    <row r="31" spans="1:18">
      <c r="A31" s="70">
        <v>2023</v>
      </c>
      <c r="B31" s="75">
        <v>2.5499999999999998</v>
      </c>
      <c r="C31" s="75">
        <v>2.46</v>
      </c>
      <c r="D31" s="75">
        <v>2.12</v>
      </c>
      <c r="E31" s="75">
        <v>2.61</v>
      </c>
      <c r="F31" s="75">
        <f>AVERAGE(B31:E31)</f>
        <v>2.4350000000000001</v>
      </c>
      <c r="L31" s="46"/>
    </row>
    <row r="32" spans="1:18">
      <c r="L32" s="46"/>
    </row>
    <row r="33" spans="1:18">
      <c r="L33" s="46"/>
    </row>
    <row r="34" spans="1:18">
      <c r="A34" s="207" t="s">
        <v>95</v>
      </c>
      <c r="L34" s="46"/>
    </row>
    <row r="35" spans="1:18">
      <c r="A35" s="68" t="s">
        <v>96</v>
      </c>
      <c r="B35" s="74" t="s">
        <v>86</v>
      </c>
      <c r="C35" s="74" t="s">
        <v>87</v>
      </c>
      <c r="D35" s="74" t="s">
        <v>88</v>
      </c>
      <c r="E35" s="74" t="s">
        <v>89</v>
      </c>
      <c r="F35" s="74" t="s">
        <v>90</v>
      </c>
      <c r="H35" s="204" t="str">
        <f>+B35</f>
        <v>Hillsborough</v>
      </c>
      <c r="I35" s="204" t="str">
        <f t="shared" ref="I35:L35" si="16">+C35</f>
        <v>Pasco</v>
      </c>
      <c r="J35" s="204" t="str">
        <f t="shared" si="16"/>
        <v>Pinellas</v>
      </c>
      <c r="K35" s="204" t="str">
        <f t="shared" si="16"/>
        <v>Polk</v>
      </c>
      <c r="L35" s="204" t="str">
        <f t="shared" si="16"/>
        <v>Grand Total</v>
      </c>
      <c r="N35" t="str">
        <f>+B35</f>
        <v>Hillsborough</v>
      </c>
      <c r="O35" t="str">
        <f t="shared" ref="O35:R35" si="17">+C35</f>
        <v>Pasco</v>
      </c>
      <c r="P35" t="str">
        <f t="shared" si="17"/>
        <v>Pinellas</v>
      </c>
      <c r="Q35" t="str">
        <f t="shared" si="17"/>
        <v>Polk</v>
      </c>
      <c r="R35" t="str">
        <f t="shared" si="17"/>
        <v>Grand Total</v>
      </c>
    </row>
    <row r="36" spans="1:18">
      <c r="A36" s="70">
        <v>2016</v>
      </c>
      <c r="B36" s="200">
        <v>1358288.5</v>
      </c>
      <c r="C36" s="197">
        <f t="shared" ref="C36:E40" si="18">C11*C24</f>
        <v>48313.011578733407</v>
      </c>
      <c r="D36" s="71">
        <f t="shared" si="18"/>
        <v>18764.393785156084</v>
      </c>
      <c r="E36" s="71">
        <f t="shared" si="18"/>
        <v>186082.0967951566</v>
      </c>
      <c r="F36" s="202">
        <f>SUM(B36:E36)</f>
        <v>1611448.002159046</v>
      </c>
      <c r="H36" s="205">
        <f>+B36/$F36</f>
        <v>0.84289936639602492</v>
      </c>
      <c r="I36" s="205">
        <f t="shared" ref="I36:L42" si="19">+C36/$F36</f>
        <v>2.998111730195625E-2</v>
      </c>
      <c r="J36" s="205">
        <f t="shared" si="19"/>
        <v>1.1644430201914814E-2</v>
      </c>
      <c r="K36" s="205">
        <f t="shared" si="19"/>
        <v>0.11547508610010411</v>
      </c>
      <c r="L36" s="205">
        <f t="shared" si="19"/>
        <v>1</v>
      </c>
    </row>
    <row r="37" spans="1:18">
      <c r="A37" s="70">
        <v>2017</v>
      </c>
      <c r="B37" s="200">
        <v>1385588.1250000002</v>
      </c>
      <c r="C37" s="197">
        <f t="shared" si="18"/>
        <v>49432.735000000001</v>
      </c>
      <c r="D37" s="71">
        <f t="shared" si="18"/>
        <v>19442.256666666668</v>
      </c>
      <c r="E37" s="71">
        <f t="shared" si="18"/>
        <v>191199.6275</v>
      </c>
      <c r="F37" s="202">
        <f>SUM(B37:E37)</f>
        <v>1645662.7441666669</v>
      </c>
      <c r="H37" s="205">
        <f t="shared" ref="H37:H42" si="20">+B37/$F37</f>
        <v>0.84196359789480224</v>
      </c>
      <c r="I37" s="205">
        <f t="shared" si="19"/>
        <v>3.0038192925751515E-2</v>
      </c>
      <c r="J37" s="205">
        <f t="shared" si="19"/>
        <v>1.1814241244497436E-2</v>
      </c>
      <c r="K37" s="205">
        <f t="shared" si="19"/>
        <v>0.11618396793494888</v>
      </c>
      <c r="L37" s="205">
        <f t="shared" si="19"/>
        <v>1</v>
      </c>
      <c r="N37" s="206">
        <f>+B37/B36-1</f>
        <v>2.0098546810931817E-2</v>
      </c>
      <c r="O37" s="206">
        <f t="shared" ref="O37:R42" si="21">+C37/C36-1</f>
        <v>2.3176436009207046E-2</v>
      </c>
      <c r="P37" s="206">
        <f t="shared" si="21"/>
        <v>3.6124955022358352E-2</v>
      </c>
      <c r="Q37" s="206">
        <f t="shared" si="21"/>
        <v>2.7501467325343532E-2</v>
      </c>
      <c r="R37" s="206">
        <f t="shared" si="21"/>
        <v>2.1232296643626913E-2</v>
      </c>
    </row>
    <row r="38" spans="1:18">
      <c r="A38" s="203">
        <v>2018</v>
      </c>
      <c r="B38" s="200">
        <v>1416633.7500000002</v>
      </c>
      <c r="C38" s="197">
        <f t="shared" si="18"/>
        <v>50072.623333333337</v>
      </c>
      <c r="D38" s="71">
        <f t="shared" si="18"/>
        <v>19577.611666666668</v>
      </c>
      <c r="E38" s="71">
        <f t="shared" si="18"/>
        <v>193251.33916666667</v>
      </c>
      <c r="F38" s="76">
        <f>SUM(B38:E38)</f>
        <v>1679535.3241666667</v>
      </c>
      <c r="H38" s="205">
        <f t="shared" si="20"/>
        <v>0.84346767204964257</v>
      </c>
      <c r="I38" s="205">
        <f t="shared" si="19"/>
        <v>2.9813379101256962E-2</v>
      </c>
      <c r="J38" s="205">
        <f t="shared" si="19"/>
        <v>1.1656564399072982E-2</v>
      </c>
      <c r="K38" s="205">
        <f t="shared" si="19"/>
        <v>0.11506238445002756</v>
      </c>
      <c r="L38" s="205">
        <f t="shared" si="19"/>
        <v>1</v>
      </c>
      <c r="N38" s="206">
        <f t="shared" ref="N38:N42" si="22">+B38/B37-1</f>
        <v>2.2406099215089625E-2</v>
      </c>
      <c r="O38" s="206">
        <f t="shared" si="21"/>
        <v>1.2944627347310167E-2</v>
      </c>
      <c r="P38" s="206">
        <f t="shared" si="21"/>
        <v>6.9618975986498466E-3</v>
      </c>
      <c r="Q38" s="206">
        <f t="shared" si="21"/>
        <v>1.073073045953854E-2</v>
      </c>
      <c r="R38" s="206">
        <f t="shared" si="21"/>
        <v>2.0582941504914576E-2</v>
      </c>
    </row>
    <row r="39" spans="1:18">
      <c r="A39" s="203">
        <v>2019</v>
      </c>
      <c r="B39" s="200">
        <v>1447092.75</v>
      </c>
      <c r="C39" s="197">
        <f t="shared" si="18"/>
        <v>50945.235000000001</v>
      </c>
      <c r="D39" s="71">
        <f t="shared" si="18"/>
        <v>19776.631666666668</v>
      </c>
      <c r="E39" s="71">
        <f t="shared" si="18"/>
        <v>196314.01416666666</v>
      </c>
      <c r="F39" s="76">
        <f>SUM(B39:E39)</f>
        <v>1714128.6308333334</v>
      </c>
      <c r="H39" s="205">
        <f t="shared" si="20"/>
        <v>0.84421479460178417</v>
      </c>
      <c r="I39" s="205">
        <f t="shared" si="19"/>
        <v>2.9720777124662274E-2</v>
      </c>
      <c r="J39" s="205">
        <f t="shared" si="19"/>
        <v>1.1537425669771437E-2</v>
      </c>
      <c r="K39" s="205">
        <f t="shared" si="19"/>
        <v>0.11452700260378212</v>
      </c>
      <c r="L39" s="205">
        <f t="shared" si="19"/>
        <v>1</v>
      </c>
      <c r="N39" s="206">
        <f t="shared" si="22"/>
        <v>2.150097016960073E-2</v>
      </c>
      <c r="O39" s="206">
        <f t="shared" si="21"/>
        <v>1.74269213110263E-2</v>
      </c>
      <c r="P39" s="206">
        <f t="shared" si="21"/>
        <v>1.0165693517093066E-2</v>
      </c>
      <c r="Q39" s="206">
        <f t="shared" si="21"/>
        <v>1.58481437345106E-2</v>
      </c>
      <c r="R39" s="206">
        <f t="shared" si="21"/>
        <v>2.059695093571845E-2</v>
      </c>
    </row>
    <row r="40" spans="1:18">
      <c r="A40" s="203">
        <v>2020</v>
      </c>
      <c r="B40" s="200">
        <v>1466794.4999999998</v>
      </c>
      <c r="C40" s="197">
        <f t="shared" si="18"/>
        <v>52136.681666666664</v>
      </c>
      <c r="D40" s="71">
        <f t="shared" si="18"/>
        <v>19856.881666666668</v>
      </c>
      <c r="E40" s="71">
        <f t="shared" si="18"/>
        <v>199548.49249999999</v>
      </c>
      <c r="F40" s="76">
        <f>SUM(B40:E40)</f>
        <v>1738336.5558333329</v>
      </c>
      <c r="H40" s="205">
        <f t="shared" si="20"/>
        <v>0.84379201201164411</v>
      </c>
      <c r="I40" s="205">
        <f t="shared" si="19"/>
        <v>2.9992282847479502E-2</v>
      </c>
      <c r="J40" s="205">
        <f t="shared" si="19"/>
        <v>1.1422921297969006E-2</v>
      </c>
      <c r="K40" s="205">
        <f t="shared" si="19"/>
        <v>0.11479278384290745</v>
      </c>
      <c r="L40" s="205">
        <f t="shared" si="19"/>
        <v>1</v>
      </c>
      <c r="N40" s="206">
        <f t="shared" si="22"/>
        <v>1.3614711289238191E-2</v>
      </c>
      <c r="O40" s="206">
        <f t="shared" si="21"/>
        <v>2.3386812656113198E-2</v>
      </c>
      <c r="P40" s="206">
        <f t="shared" si="21"/>
        <v>4.0578194180185267E-3</v>
      </c>
      <c r="Q40" s="206">
        <f t="shared" si="21"/>
        <v>1.6476043990355738E-2</v>
      </c>
      <c r="R40" s="206">
        <f t="shared" si="21"/>
        <v>1.4122583664115451E-2</v>
      </c>
    </row>
    <row r="41" spans="1:18">
      <c r="A41" s="203">
        <v>2021</v>
      </c>
      <c r="B41" s="200">
        <v>1496637.2499999995</v>
      </c>
      <c r="C41" s="197">
        <f t="shared" ref="C41:E41" si="23">C16*C29</f>
        <v>56088</v>
      </c>
      <c r="D41" s="71">
        <f t="shared" si="23"/>
        <v>19796.560000000001</v>
      </c>
      <c r="E41" s="71">
        <f t="shared" si="23"/>
        <v>211464.81</v>
      </c>
      <c r="F41" s="76">
        <f t="shared" ref="F41:F42" si="24">SUM(B41:E41)</f>
        <v>1783986.6199999996</v>
      </c>
      <c r="H41" s="205">
        <f t="shared" si="20"/>
        <v>0.83892851730020257</v>
      </c>
      <c r="I41" s="205">
        <f t="shared" si="19"/>
        <v>3.1439697681140688E-2</v>
      </c>
      <c r="J41" s="205">
        <f t="shared" si="19"/>
        <v>1.1096809683471731E-2</v>
      </c>
      <c r="K41" s="205">
        <f t="shared" si="19"/>
        <v>0.11853497533518499</v>
      </c>
      <c r="L41" s="205">
        <f t="shared" si="19"/>
        <v>1</v>
      </c>
      <c r="N41" s="206">
        <f t="shared" si="22"/>
        <v>2.0345556245267904E-2</v>
      </c>
      <c r="O41" s="206">
        <f t="shared" si="21"/>
        <v>7.5787683585156085E-2</v>
      </c>
      <c r="P41" s="206">
        <f t="shared" si="21"/>
        <v>-3.0378217324993351E-3</v>
      </c>
      <c r="Q41" s="206">
        <f t="shared" si="21"/>
        <v>5.9716399511261731E-2</v>
      </c>
      <c r="R41" s="206">
        <f t="shared" si="21"/>
        <v>2.6260774424537559E-2</v>
      </c>
    </row>
    <row r="42" spans="1:18">
      <c r="A42" s="203">
        <v>2022</v>
      </c>
      <c r="B42" s="200">
        <v>1526805.1321596676</v>
      </c>
      <c r="C42" s="197">
        <f t="shared" ref="C42:E43" si="25">C17*C30</f>
        <v>59694.36</v>
      </c>
      <c r="D42" s="71">
        <f t="shared" si="25"/>
        <v>19860.16</v>
      </c>
      <c r="E42" s="71">
        <f t="shared" si="25"/>
        <v>217726.19999999998</v>
      </c>
      <c r="F42" s="76">
        <f t="shared" si="24"/>
        <v>1824085.8521596675</v>
      </c>
      <c r="H42" s="205">
        <f t="shared" si="20"/>
        <v>0.83702482004998402</v>
      </c>
      <c r="I42" s="205">
        <f t="shared" si="19"/>
        <v>3.2725630720354261E-2</v>
      </c>
      <c r="J42" s="205">
        <f t="shared" si="19"/>
        <v>1.0887733149449142E-2</v>
      </c>
      <c r="K42" s="205">
        <f t="shared" si="19"/>
        <v>0.11936181608021253</v>
      </c>
      <c r="L42" s="205">
        <f t="shared" si="19"/>
        <v>1</v>
      </c>
      <c r="N42" s="206">
        <f t="shared" si="22"/>
        <v>2.015711032160139E-2</v>
      </c>
      <c r="O42" s="206">
        <f t="shared" si="21"/>
        <v>6.4298245614035077E-2</v>
      </c>
      <c r="P42" s="206">
        <f t="shared" si="21"/>
        <v>3.2126793745983484E-3</v>
      </c>
      <c r="Q42" s="206">
        <f t="shared" si="21"/>
        <v>2.9609607385739478E-2</v>
      </c>
      <c r="R42" s="206">
        <f t="shared" si="21"/>
        <v>2.2477316651437595E-2</v>
      </c>
    </row>
    <row r="43" spans="1:18">
      <c r="A43" s="203">
        <v>2023</v>
      </c>
      <c r="B43" s="209">
        <v>1556660.30950026</v>
      </c>
      <c r="C43" s="197">
        <f t="shared" si="25"/>
        <v>58762.02</v>
      </c>
      <c r="D43" s="71">
        <f t="shared" si="25"/>
        <v>19855.920000000002</v>
      </c>
      <c r="E43" s="71">
        <f t="shared" si="25"/>
        <v>224185.94999999998</v>
      </c>
      <c r="F43" s="76">
        <f t="shared" ref="F43" si="26">SUM(B43:E43)</f>
        <v>1859464.1995002599</v>
      </c>
      <c r="G43" s="196"/>
      <c r="H43" s="205">
        <f t="shared" ref="H43" si="27">+B43/$F43</f>
        <v>0.8371552998539149</v>
      </c>
      <c r="I43" s="205">
        <f t="shared" ref="I43" si="28">+C43/$F43</f>
        <v>3.1601587175376956E-2</v>
      </c>
      <c r="J43" s="205">
        <f t="shared" ref="J43" si="29">+D43/$F43</f>
        <v>1.0678301849175896E-2</v>
      </c>
      <c r="K43" s="205">
        <f t="shared" ref="K43" si="30">+E43/$F43</f>
        <v>0.12056481112153224</v>
      </c>
      <c r="L43" s="205">
        <f t="shared" ref="L43" si="31">+F43/$F43</f>
        <v>1</v>
      </c>
      <c r="N43" s="206">
        <f t="shared" ref="N43" si="32">+B43/B42-1</f>
        <v>1.9554019508935205E-2</v>
      </c>
      <c r="O43" s="206">
        <f t="shared" ref="O43" si="33">+C43/C42-1</f>
        <v>-1.5618560949476668E-2</v>
      </c>
      <c r="P43" s="206">
        <f t="shared" ref="P43" si="34">+D43/D42-1</f>
        <v>-2.1349274124671247E-4</v>
      </c>
      <c r="Q43" s="206">
        <f t="shared" ref="Q43" si="35">+E43/E42-1</f>
        <v>2.9669144090146204E-2</v>
      </c>
      <c r="R43" s="206">
        <f t="shared" ref="R43" si="36">+F43/F42-1</f>
        <v>1.939511087085366E-2</v>
      </c>
    </row>
    <row r="44" spans="1:18">
      <c r="L44" s="46"/>
    </row>
    <row r="45" spans="1:18">
      <c r="A45">
        <f t="shared" ref="A45:A51" si="37">A37</f>
        <v>2017</v>
      </c>
      <c r="B45" s="77">
        <f t="shared" ref="B45:F46" si="38">B37/B36-1</f>
        <v>2.0098546810931817E-2</v>
      </c>
      <c r="C45" s="77">
        <f t="shared" si="38"/>
        <v>2.3176436009207046E-2</v>
      </c>
      <c r="D45" s="77">
        <f t="shared" si="38"/>
        <v>3.6124955022358352E-2</v>
      </c>
      <c r="E45" s="77">
        <f t="shared" si="38"/>
        <v>2.7501467325343532E-2</v>
      </c>
      <c r="F45" s="77">
        <f t="shared" si="38"/>
        <v>2.1232296643626913E-2</v>
      </c>
      <c r="L45" s="46"/>
    </row>
    <row r="46" spans="1:18">
      <c r="A46">
        <f t="shared" si="37"/>
        <v>2018</v>
      </c>
      <c r="B46" s="77">
        <f t="shared" si="38"/>
        <v>2.2406099215089625E-2</v>
      </c>
      <c r="C46" s="77">
        <f t="shared" si="38"/>
        <v>1.2944627347310167E-2</v>
      </c>
      <c r="D46" s="77">
        <f t="shared" si="38"/>
        <v>6.9618975986498466E-3</v>
      </c>
      <c r="E46" s="77">
        <f t="shared" si="38"/>
        <v>1.073073045953854E-2</v>
      </c>
      <c r="F46" s="77">
        <f t="shared" si="38"/>
        <v>2.0582941504914576E-2</v>
      </c>
      <c r="L46" s="46"/>
    </row>
    <row r="47" spans="1:18">
      <c r="A47">
        <f t="shared" si="37"/>
        <v>2019</v>
      </c>
      <c r="B47" s="77">
        <f t="shared" ref="B47:F48" si="39">B39/B38-1</f>
        <v>2.150097016960073E-2</v>
      </c>
      <c r="C47" s="77">
        <f t="shared" si="39"/>
        <v>1.74269213110263E-2</v>
      </c>
      <c r="D47" s="77">
        <f t="shared" si="39"/>
        <v>1.0165693517093066E-2</v>
      </c>
      <c r="E47" s="77">
        <f t="shared" si="39"/>
        <v>1.58481437345106E-2</v>
      </c>
      <c r="F47" s="77">
        <f t="shared" si="39"/>
        <v>2.059695093571845E-2</v>
      </c>
      <c r="L47" s="46"/>
    </row>
    <row r="48" spans="1:18">
      <c r="A48">
        <f t="shared" si="37"/>
        <v>2020</v>
      </c>
      <c r="B48" s="77">
        <f t="shared" si="39"/>
        <v>1.3614711289238191E-2</v>
      </c>
      <c r="C48" s="77">
        <f t="shared" si="39"/>
        <v>2.3386812656113198E-2</v>
      </c>
      <c r="D48" s="77">
        <f t="shared" si="39"/>
        <v>4.0578194180185267E-3</v>
      </c>
      <c r="E48" s="77">
        <f t="shared" si="39"/>
        <v>1.6476043990355738E-2</v>
      </c>
      <c r="F48" s="77">
        <f t="shared" si="39"/>
        <v>1.4122583664115451E-2</v>
      </c>
      <c r="L48" s="46"/>
    </row>
    <row r="49" spans="1:6">
      <c r="A49">
        <f t="shared" si="37"/>
        <v>2021</v>
      </c>
      <c r="B49" s="77">
        <f t="shared" ref="B49:F51" si="40">B41/B40-1</f>
        <v>2.0345556245267904E-2</v>
      </c>
      <c r="C49" s="77">
        <f t="shared" si="40"/>
        <v>7.5787683585156085E-2</v>
      </c>
      <c r="D49" s="77">
        <f t="shared" si="40"/>
        <v>-3.0378217324993351E-3</v>
      </c>
      <c r="E49" s="77">
        <f t="shared" si="40"/>
        <v>5.9716399511261731E-2</v>
      </c>
      <c r="F49" s="77">
        <f t="shared" si="40"/>
        <v>2.6260774424537559E-2</v>
      </c>
    </row>
    <row r="50" spans="1:6">
      <c r="A50">
        <f t="shared" si="37"/>
        <v>2022</v>
      </c>
      <c r="B50" s="77">
        <f t="shared" si="40"/>
        <v>2.015711032160139E-2</v>
      </c>
      <c r="C50" s="77">
        <f t="shared" si="40"/>
        <v>6.4298245614035077E-2</v>
      </c>
      <c r="D50" s="77">
        <f t="shared" si="40"/>
        <v>3.2126793745983484E-3</v>
      </c>
      <c r="E50" s="77">
        <f t="shared" si="40"/>
        <v>2.9609607385739478E-2</v>
      </c>
      <c r="F50" s="77">
        <f t="shared" si="40"/>
        <v>2.2477316651437595E-2</v>
      </c>
    </row>
    <row r="51" spans="1:6">
      <c r="A51">
        <f t="shared" si="37"/>
        <v>2023</v>
      </c>
      <c r="B51" s="77">
        <f t="shared" si="40"/>
        <v>1.9554019508935205E-2</v>
      </c>
      <c r="C51" s="77">
        <f t="shared" si="40"/>
        <v>-1.5618560949476668E-2</v>
      </c>
      <c r="D51" s="77">
        <f t="shared" si="40"/>
        <v>-2.1349274124671247E-4</v>
      </c>
      <c r="E51" s="77">
        <f t="shared" si="40"/>
        <v>2.9669144090146204E-2</v>
      </c>
      <c r="F51" s="77">
        <f t="shared" si="40"/>
        <v>1.939511087085366E-2</v>
      </c>
    </row>
  </sheetData>
  <pageMargins left="0.7" right="0.7" top="0.75" bottom="0.75" header="0.3" footer="0.3"/>
  <customProperties>
    <customPr name="_pios_id" r:id="rId1"/>
    <customPr name="EpmWorksheetKeyString_GUID" r:id="rId2"/>
  </customProperties>
  <ignoredErrors>
    <ignoredError sqref="F11:F17 F41:F42 F24:F30" formulaRange="1"/>
  </ignoredErrors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2B4187-2C24-494D-8627-599A1644013C}">
  <dimension ref="A1:L23"/>
  <sheetViews>
    <sheetView workbookViewId="0">
      <selection activeCell="I4" sqref="I4"/>
    </sheetView>
  </sheetViews>
  <sheetFormatPr defaultRowHeight="13.2"/>
  <cols>
    <col min="3" max="3" width="14.109375" customWidth="1"/>
    <col min="4" max="8" width="10" bestFit="1" customWidth="1"/>
    <col min="9" max="11" width="10" customWidth="1"/>
    <col min="12" max="12" width="10" bestFit="1" customWidth="1"/>
  </cols>
  <sheetData>
    <row r="1" spans="1:12">
      <c r="A1" s="66" t="s">
        <v>97</v>
      </c>
    </row>
    <row r="3" spans="1:12">
      <c r="A3" s="46" t="s">
        <v>98</v>
      </c>
      <c r="B3" s="46"/>
    </row>
    <row r="4" spans="1:12">
      <c r="I4" s="214" t="s">
        <v>99</v>
      </c>
    </row>
    <row r="5" spans="1:12" ht="18">
      <c r="C5" s="37" t="s">
        <v>100</v>
      </c>
    </row>
    <row r="6" spans="1:12" ht="14.4" thickBot="1">
      <c r="A6" s="53" t="s">
        <v>101</v>
      </c>
      <c r="B6" s="49"/>
      <c r="C6" s="38" t="s">
        <v>102</v>
      </c>
      <c r="D6" s="38">
        <v>2015</v>
      </c>
      <c r="E6" s="38">
        <v>2016</v>
      </c>
      <c r="F6" s="39">
        <v>2017</v>
      </c>
      <c r="G6" s="39">
        <v>2018</v>
      </c>
      <c r="H6" s="39">
        <v>2019</v>
      </c>
      <c r="I6" s="39">
        <v>2020</v>
      </c>
      <c r="J6" s="39">
        <v>2021</v>
      </c>
      <c r="K6" s="39">
        <v>2022</v>
      </c>
      <c r="L6" s="39">
        <v>2023</v>
      </c>
    </row>
    <row r="7" spans="1:12" ht="13.8">
      <c r="A7" s="52"/>
      <c r="B7" s="50" t="s">
        <v>103</v>
      </c>
      <c r="C7" s="40" t="s">
        <v>104</v>
      </c>
      <c r="D7" s="213">
        <v>11334.389230000001</v>
      </c>
      <c r="E7" s="213">
        <v>11415.960050999991</v>
      </c>
      <c r="F7" s="213">
        <v>11526.669999999998</v>
      </c>
      <c r="G7" s="213">
        <v>11650.280899999998</v>
      </c>
      <c r="H7" s="51">
        <v>11800.542839000002</v>
      </c>
      <c r="I7" s="51">
        <v>11961.124630000006</v>
      </c>
      <c r="J7" s="51">
        <v>12137.639218000015</v>
      </c>
      <c r="K7" s="51">
        <v>12376.006646000002</v>
      </c>
      <c r="L7" s="51">
        <v>12612.23</v>
      </c>
    </row>
    <row r="8" spans="1:12" ht="13.8">
      <c r="C8" s="211" t="s">
        <v>105</v>
      </c>
      <c r="D8" s="212">
        <v>26728.157575000001</v>
      </c>
      <c r="E8" s="212">
        <v>26858.488447</v>
      </c>
      <c r="F8" s="212">
        <v>27018.551999999996</v>
      </c>
      <c r="G8" s="212">
        <v>27222.326711999998</v>
      </c>
      <c r="H8" s="212">
        <v>27473.248673999999</v>
      </c>
      <c r="I8" s="212">
        <v>27713.118181999998</v>
      </c>
      <c r="J8" s="212">
        <v>28001.826894999998</v>
      </c>
      <c r="K8" s="212">
        <v>28358.641476000001</v>
      </c>
      <c r="L8" s="41"/>
    </row>
    <row r="10" spans="1:12">
      <c r="C10" s="215" t="s">
        <v>106</v>
      </c>
      <c r="D10" s="215"/>
      <c r="E10" s="215"/>
      <c r="F10" s="215"/>
      <c r="G10" s="215"/>
      <c r="H10" s="215"/>
      <c r="I10" s="215"/>
      <c r="J10" s="215"/>
      <c r="K10" s="215"/>
    </row>
    <row r="11" spans="1:12">
      <c r="C11" s="215" t="s">
        <v>107</v>
      </c>
      <c r="D11" s="215"/>
      <c r="E11" s="215"/>
      <c r="F11" s="215"/>
      <c r="G11" s="215"/>
      <c r="H11" s="215"/>
      <c r="I11" s="215"/>
      <c r="J11" s="215"/>
      <c r="K11" s="215"/>
    </row>
    <row r="14" spans="1:12" ht="18">
      <c r="C14" s="42" t="s">
        <v>108</v>
      </c>
      <c r="D14" s="43"/>
      <c r="E14" s="43"/>
      <c r="F14" s="43"/>
      <c r="G14" s="44"/>
      <c r="H14" s="44"/>
      <c r="I14" s="44"/>
      <c r="J14" s="44"/>
      <c r="K14" s="44"/>
    </row>
    <row r="15" spans="1:12" ht="14.4" thickBot="1">
      <c r="A15" s="53" t="s">
        <v>101</v>
      </c>
      <c r="B15" s="49"/>
      <c r="C15" s="38" t="s">
        <v>102</v>
      </c>
      <c r="D15" s="45">
        <v>2015</v>
      </c>
      <c r="E15" s="45">
        <v>2016</v>
      </c>
      <c r="F15" s="45">
        <v>2017</v>
      </c>
      <c r="G15" s="45">
        <v>2018</v>
      </c>
      <c r="H15" s="45">
        <v>2019</v>
      </c>
      <c r="I15" s="39">
        <v>2020</v>
      </c>
      <c r="J15" s="39">
        <v>2021</v>
      </c>
      <c r="K15" s="39">
        <v>2022</v>
      </c>
      <c r="L15" s="39">
        <v>2023</v>
      </c>
    </row>
    <row r="16" spans="1:12" ht="13.8">
      <c r="A16" s="49"/>
      <c r="B16" s="50" t="s">
        <v>103</v>
      </c>
      <c r="C16" s="40" t="s">
        <v>109</v>
      </c>
      <c r="D16" s="213">
        <v>1301.4865520000003</v>
      </c>
      <c r="E16" s="213">
        <v>1327.7464000000002</v>
      </c>
      <c r="F16" s="213">
        <v>1326.6264320000002</v>
      </c>
      <c r="G16" s="213">
        <v>1337.9587080000001</v>
      </c>
      <c r="H16" s="51">
        <v>1344.5055080000006</v>
      </c>
      <c r="I16" s="51">
        <v>1342.6366659090911</v>
      </c>
      <c r="J16" s="51">
        <v>1343.4346559999999</v>
      </c>
      <c r="K16" s="51">
        <v>1347.7888230000003</v>
      </c>
      <c r="L16" s="51">
        <v>1361.77</v>
      </c>
    </row>
    <row r="17" spans="3:12" ht="13.8">
      <c r="C17" s="211" t="s">
        <v>110</v>
      </c>
      <c r="D17" s="212">
        <v>5205.9462080000012</v>
      </c>
      <c r="E17" s="212">
        <v>5310.9856000000009</v>
      </c>
      <c r="F17" s="212">
        <v>5306.505728000001</v>
      </c>
      <c r="G17" s="212">
        <v>5351.8348320000005</v>
      </c>
      <c r="H17" s="212">
        <v>5378.0220320000026</v>
      </c>
      <c r="I17" s="212">
        <v>5370.5466636363644</v>
      </c>
      <c r="J17" s="212">
        <v>5373.7386239999996</v>
      </c>
      <c r="K17" s="212">
        <v>5391.1552920000013</v>
      </c>
      <c r="L17" s="41"/>
    </row>
    <row r="20" spans="3:12" ht="42" customHeight="1">
      <c r="C20" s="215" t="s">
        <v>111</v>
      </c>
      <c r="D20" s="215"/>
      <c r="E20" s="215"/>
      <c r="F20" s="215"/>
      <c r="G20" s="215"/>
      <c r="H20" s="215"/>
      <c r="I20" s="215"/>
      <c r="J20" s="215"/>
      <c r="K20" s="215"/>
    </row>
    <row r="21" spans="3:12" ht="42" customHeight="1">
      <c r="C21" s="215" t="s">
        <v>112</v>
      </c>
      <c r="D21" s="215"/>
      <c r="E21" s="215"/>
      <c r="F21" s="215"/>
      <c r="G21" s="215"/>
      <c r="H21" s="215"/>
      <c r="I21" s="215"/>
      <c r="J21" s="215"/>
      <c r="K21" s="215"/>
    </row>
    <row r="22" spans="3:12" ht="42" customHeight="1">
      <c r="C22" s="215" t="s">
        <v>113</v>
      </c>
      <c r="D22" s="215"/>
      <c r="E22" s="215"/>
      <c r="F22" s="215"/>
      <c r="G22" s="215"/>
      <c r="H22" s="215"/>
      <c r="I22" s="215"/>
      <c r="J22" s="215"/>
      <c r="K22" s="215"/>
    </row>
    <row r="23" spans="3:12" ht="42" customHeight="1"/>
  </sheetData>
  <mergeCells count="5">
    <mergeCell ref="C10:K10"/>
    <mergeCell ref="C11:K11"/>
    <mergeCell ref="C20:K20"/>
    <mergeCell ref="C21:K21"/>
    <mergeCell ref="C22:K22"/>
  </mergeCells>
  <pageMargins left="0.7" right="0.7" top="0.75" bottom="0.75" header="0.3" footer="0.3"/>
  <pageSetup orientation="portrait" r:id="rId1"/>
  <customProperties>
    <customPr name="_pios_id" r:id="rId2"/>
    <customPr name="EpmWorksheetKeyString_GUID" r:id="rId3"/>
  </customProperties>
  <drawing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f5f9a743-18e3-40ef-b0a4-47096f190587">
      <UserInfo>
        <DisplayName/>
        <AccountId xsi:nil="true"/>
        <AccountType/>
      </UserInfo>
    </SharedWithUser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3961404F3F6B34988E14CCD792B016F" ma:contentTypeVersion="6" ma:contentTypeDescription="Create a new document." ma:contentTypeScope="" ma:versionID="c410bab37c303177467c07dd821a813e">
  <xsd:schema xmlns:xsd="http://www.w3.org/2001/XMLSchema" xmlns:xs="http://www.w3.org/2001/XMLSchema" xmlns:p="http://schemas.microsoft.com/office/2006/metadata/properties" xmlns:ns2="48215e7f-c7c9-482e-8541-9f0dcdf0a62e" xmlns:ns3="f5f9a743-18e3-40ef-b0a4-47096f190587" targetNamespace="http://schemas.microsoft.com/office/2006/metadata/properties" ma:root="true" ma:fieldsID="992d1cf030671a911d22a5604d084b24" ns2:_="" ns3:_="">
    <xsd:import namespace="48215e7f-c7c9-482e-8541-9f0dcdf0a62e"/>
    <xsd:import namespace="f5f9a743-18e3-40ef-b0a4-47096f19058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215e7f-c7c9-482e-8541-9f0dcdf0a6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f9a743-18e3-40ef-b0a4-47096f19058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3102CF2-BCD0-4D61-9994-1625BA3D412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C93C15A-0296-49A2-B12F-E9523D700E17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F54E0E1-AC7C-409C-9F56-1364F59C252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C-34</vt:lpstr>
      <vt:lpstr>Sources</vt:lpstr>
      <vt:lpstr>Peak Load</vt:lpstr>
      <vt:lpstr>Sales_Customers</vt:lpstr>
      <vt:lpstr>Info_GeneratingCapacity</vt:lpstr>
      <vt:lpstr>ServiceAreaPop</vt:lpstr>
      <vt:lpstr>Info_T&amp;DMiles</vt:lpstr>
      <vt:lpstr>'C-34'!Print_Area</vt:lpstr>
    </vt:vector>
  </TitlesOfParts>
  <Manager/>
  <Company>TECO Energy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sad</dc:creator>
  <cp:keywords/>
  <dc:description/>
  <cp:lastModifiedBy>Otero, Onixa</cp:lastModifiedBy>
  <cp:revision/>
  <dcterms:created xsi:type="dcterms:W3CDTF">2007-04-10T13:44:39Z</dcterms:created>
  <dcterms:modified xsi:type="dcterms:W3CDTF">2024-04-08T23:06:44Z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0x01010093961404F3F6B34988E14CCD792B016F</vt:lpwstr>
  </property>
  <property fmtid="{D5CDD505-2E9C-101B-9397-08002B2CF9AE}" pid="3" name="MSIP_Label_a83f872e-d8d7-43ac-9961-0f2ad31e50e5_Enabled">
    <vt:lpwstr>true</vt:lpwstr>
  </property>
  <property fmtid="{D5CDD505-2E9C-101B-9397-08002B2CF9AE}" pid="4" name="MSIP_Label_a83f872e-d8d7-43ac-9961-0f2ad31e50e5_SetDate">
    <vt:lpwstr>2023-07-05T17:12:12Z</vt:lpwstr>
  </property>
  <property fmtid="{D5CDD505-2E9C-101B-9397-08002B2CF9AE}" pid="5" name="MSIP_Label_a83f872e-d8d7-43ac-9961-0f2ad31e50e5_Method">
    <vt:lpwstr>Standard</vt:lpwstr>
  </property>
  <property fmtid="{D5CDD505-2E9C-101B-9397-08002B2CF9AE}" pid="6" name="MSIP_Label_a83f872e-d8d7-43ac-9961-0f2ad31e50e5_Name">
    <vt:lpwstr>a83f872e-d8d7-43ac-9961-0f2ad31e50e5</vt:lpwstr>
  </property>
  <property fmtid="{D5CDD505-2E9C-101B-9397-08002B2CF9AE}" pid="7" name="MSIP_Label_a83f872e-d8d7-43ac-9961-0f2ad31e50e5_SiteId">
    <vt:lpwstr>fa8c194a-f8e2-43c5-bc39-b637579e39e0</vt:lpwstr>
  </property>
  <property fmtid="{D5CDD505-2E9C-101B-9397-08002B2CF9AE}" pid="8" name="MSIP_Label_a83f872e-d8d7-43ac-9961-0f2ad31e50e5_ActionId">
    <vt:lpwstr>331729dd-96e8-4bc2-8b96-f1797e97bb1b</vt:lpwstr>
  </property>
  <property fmtid="{D5CDD505-2E9C-101B-9397-08002B2CF9AE}" pid="9" name="MSIP_Label_a83f872e-d8d7-43ac-9961-0f2ad31e50e5_ContentBits">
    <vt:lpwstr>0</vt:lpwstr>
  </property>
  <property fmtid="{D5CDD505-2E9C-101B-9397-08002B2CF9AE}" pid="10" name="Order">
    <vt:r8>769100</vt:r8>
  </property>
  <property fmtid="{D5CDD505-2E9C-101B-9397-08002B2CF9AE}" pid="11" name="xd_Signature">
    <vt:bool>false</vt:bool>
  </property>
  <property fmtid="{D5CDD505-2E9C-101B-9397-08002B2CF9AE}" pid="12" name="xd_ProgID">
    <vt:lpwstr/>
  </property>
  <property fmtid="{D5CDD505-2E9C-101B-9397-08002B2CF9AE}" pid="13" name="_SourceUrl">
    <vt:lpwstr/>
  </property>
  <property fmtid="{D5CDD505-2E9C-101B-9397-08002B2CF9AE}" pid="14" name="_SharedFileIndex">
    <vt:lpwstr/>
  </property>
  <property fmtid="{D5CDD505-2E9C-101B-9397-08002B2CF9AE}" pid="15" name="ComplianceAssetId">
    <vt:lpwstr/>
  </property>
  <property fmtid="{D5CDD505-2E9C-101B-9397-08002B2CF9AE}" pid="16" name="TemplateUrl">
    <vt:lpwstr/>
  </property>
  <property fmtid="{D5CDD505-2E9C-101B-9397-08002B2CF9AE}" pid="17" name="_ExtendedDescription">
    <vt:lpwstr/>
  </property>
  <property fmtid="{D5CDD505-2E9C-101B-9397-08002B2CF9AE}" pid="18" name="TriggerFlowInfo">
    <vt:lpwstr/>
  </property>
</Properties>
</file>