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1" documentId="13_ncr:1_{FFE880A1-55AA-440A-A1A8-842A813D66D6}" xr6:coauthVersionLast="47" xr6:coauthVersionMax="47" xr10:uidLastSave="{9AB069DB-A4A9-4882-8310-8DF4C1F59A5C}"/>
  <bookViews>
    <workbookView xWindow="-120" yWindow="-120" windowWidth="29040" windowHeight="15840" firstSheet="2" activeTab="2" xr2:uid="{87553D97-EF28-4581-BFE7-884038C8F02C}"/>
  </bookViews>
  <sheets>
    <sheet name="Scenario RR on DOE CCS Fund" sheetId="4" r:id="rId1"/>
    <sheet name="Scenario CCS Allocation" sheetId="1" r:id="rId2"/>
    <sheet name="Scenario CCS Bill Impac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9" i="4"/>
  <c r="C7" i="4"/>
  <c r="C5" i="4"/>
  <c r="D7" i="1" l="1"/>
  <c r="E7" i="1"/>
  <c r="F7" i="1"/>
  <c r="G7" i="1"/>
  <c r="H7" i="1"/>
  <c r="I7" i="1"/>
  <c r="C7" i="1"/>
  <c r="G7" i="2" l="1"/>
  <c r="G8" i="2"/>
  <c r="C2" i="2" l="1"/>
  <c r="C3" i="2"/>
  <c r="E3" i="2" s="1"/>
  <c r="G3" i="2" s="1"/>
  <c r="C6" i="2"/>
  <c r="E6" i="2" s="1"/>
  <c r="G6" i="2" s="1"/>
  <c r="E2" i="2"/>
  <c r="G2" i="2" s="1"/>
  <c r="C5" i="2"/>
  <c r="E5" i="2" s="1"/>
  <c r="G5" i="2" s="1"/>
  <c r="C4" i="2" l="1"/>
  <c r="E4" i="2" s="1"/>
  <c r="G4" i="2" s="1"/>
  <c r="C10" i="2" l="1"/>
</calcChain>
</file>

<file path=xl/sharedStrings.xml><?xml version="1.0" encoding="utf-8"?>
<sst xmlns="http://schemas.openxmlformats.org/spreadsheetml/2006/main" count="31" uniqueCount="24">
  <si>
    <t>Original In-Service Amount</t>
  </si>
  <si>
    <t>Rate of Return</t>
  </si>
  <si>
    <t>NOI Requested</t>
  </si>
  <si>
    <t>NOI Multiplier</t>
  </si>
  <si>
    <t>Return on Rate Base</t>
  </si>
  <si>
    <t>Total Revenue Requirmeent</t>
  </si>
  <si>
    <t>Revenue Requirement</t>
  </si>
  <si>
    <t>Allocation Merhod</t>
  </si>
  <si>
    <t>RS</t>
  </si>
  <si>
    <t>GS</t>
  </si>
  <si>
    <t>GSD</t>
  </si>
  <si>
    <t>GSLDPR</t>
  </si>
  <si>
    <t>GSLDSU</t>
  </si>
  <si>
    <t>LS Energy</t>
  </si>
  <si>
    <t>LS Facilities</t>
  </si>
  <si>
    <t>4 CP</t>
  </si>
  <si>
    <t>Revenue Requirement by Rate Class</t>
  </si>
  <si>
    <t>Rate Class</t>
  </si>
  <si>
    <t>Rev Requirement</t>
  </si>
  <si>
    <t>Rate Class kWh</t>
  </si>
  <si>
    <t>$ per kWh</t>
  </si>
  <si>
    <t>Typical Bill kWh</t>
  </si>
  <si>
    <t>Impact to Monthly Bill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</si>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</sst>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00_);_(* \(#,##0.000000\);_(* &quot;-&quot;??_);_(@_)"/>
    <numFmt numFmtId="167" formatCode="&quot;$&quot;#,##0.00"/>
    <numFmt numFmtId="168" formatCode="&quot;$&quot;#,##0.00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2" applyNumberFormat="1" applyFont="1" applyFill="1"/>
    <xf numFmtId="10" fontId="0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3" fontId="0" fillId="0" borderId="0" xfId="0" applyNumberForma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0" fontId="0" fillId="0" borderId="1" xfId="0" applyNumberFormat="1" applyBorder="1"/>
    <xf numFmtId="0" fontId="0" fillId="0" borderId="1" xfId="0" applyBorder="1"/>
  </cellXfs>
  <cellStyles count="6">
    <cellStyle name="Comma" xfId="1" builtinId="3"/>
    <cellStyle name="Currency" xfId="2" builtinId="4"/>
    <cellStyle name="Currency 2" xfId="5" xr:uid="{F958E4B1-E654-4408-96A5-B56BC7896D89}"/>
    <cellStyle name="Normal" xfId="0" builtinId="0"/>
    <cellStyle name="Percent" xfId="3" builtinId="5"/>
    <cellStyle name="Percent 2" xfId="4" xr:uid="{3251F08C-DAC7-4C30-9A15-9074DAC22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C375-1A78-422C-AD90-F0009468FB5F}">
  <dimension ref="A2:C9"/>
  <sheetViews>
    <sheetView workbookViewId="0">
      <selection activeCell="B3" sqref="B3"/>
    </sheetView>
  </sheetViews>
  <sheetFormatPr defaultRowHeight="15" x14ac:dyDescent="0.25"/>
  <cols>
    <col min="2" max="2" width="25.140625" bestFit="1" customWidth="1"/>
    <col min="3" max="3" width="12.140625" bestFit="1" customWidth="1"/>
  </cols>
  <sheetData>
    <row r="2" spans="1:3" x14ac:dyDescent="0.25">
      <c r="C2" s="12">
        <v>2025</v>
      </c>
    </row>
    <row r="3" spans="1:3" x14ac:dyDescent="0.25">
      <c r="A3">
        <v>1</v>
      </c>
      <c r="B3" t="s">
        <v>0</v>
      </c>
      <c r="C3" s="13">
        <v>98400000</v>
      </c>
    </row>
    <row r="4" spans="1:3" x14ac:dyDescent="0.25">
      <c r="A4">
        <v>2</v>
      </c>
      <c r="B4" t="s">
        <v>1</v>
      </c>
      <c r="C4" s="14">
        <v>7.3700000000000002E-2</v>
      </c>
    </row>
    <row r="5" spans="1:3" x14ac:dyDescent="0.25">
      <c r="A5">
        <v>3</v>
      </c>
      <c r="B5" t="s">
        <v>2</v>
      </c>
      <c r="C5" s="13">
        <f>+C3*C4</f>
        <v>7252080</v>
      </c>
    </row>
    <row r="6" spans="1:3" x14ac:dyDescent="0.25">
      <c r="A6">
        <v>4</v>
      </c>
      <c r="B6" t="s">
        <v>3</v>
      </c>
      <c r="C6" s="15">
        <v>1.3436399999999999</v>
      </c>
    </row>
    <row r="7" spans="1:3" x14ac:dyDescent="0.25">
      <c r="A7">
        <v>5</v>
      </c>
      <c r="B7" t="s">
        <v>4</v>
      </c>
      <c r="C7" s="13">
        <f>+C5*C6</f>
        <v>9744184.7711999994</v>
      </c>
    </row>
    <row r="9" spans="1:3" x14ac:dyDescent="0.25">
      <c r="A9">
        <v>6</v>
      </c>
      <c r="B9" t="s">
        <v>5</v>
      </c>
      <c r="C9" s="13">
        <f>+C7</f>
        <v>9744184.7711999994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F1AF-F867-4CDE-AE32-8D9D92C1C73A}">
  <dimension ref="B2:M14"/>
  <sheetViews>
    <sheetView zoomScale="120" zoomScaleNormal="120" workbookViewId="0">
      <selection activeCell="B2" sqref="B2"/>
    </sheetView>
  </sheetViews>
  <sheetFormatPr defaultRowHeight="15" x14ac:dyDescent="0.25"/>
  <cols>
    <col min="2" max="2" width="32.5703125" bestFit="1" customWidth="1"/>
    <col min="3" max="3" width="10.85546875" bestFit="1" customWidth="1"/>
    <col min="4" max="4" width="9.140625" bestFit="1" customWidth="1"/>
    <col min="5" max="5" width="10.85546875" bestFit="1" customWidth="1"/>
    <col min="6" max="6" width="9.140625" bestFit="1" customWidth="1"/>
    <col min="7" max="8" width="9.140625" style="1" bestFit="1" customWidth="1"/>
    <col min="9" max="9" width="11.28515625" style="1" bestFit="1" customWidth="1"/>
    <col min="10" max="12" width="9.140625" style="1"/>
    <col min="13" max="13" width="11.28515625" style="1" bestFit="1" customWidth="1"/>
  </cols>
  <sheetData>
    <row r="2" spans="2:13" x14ac:dyDescent="0.25">
      <c r="B2" t="s">
        <v>6</v>
      </c>
      <c r="C2" s="2">
        <f>+'Scenario RR on DOE CCS Fund'!C9</f>
        <v>9744184.7711999994</v>
      </c>
      <c r="D2" s="2"/>
    </row>
    <row r="5" spans="2:13" x14ac:dyDescent="0.25">
      <c r="B5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</row>
    <row r="6" spans="2:13" x14ac:dyDescent="0.25">
      <c r="B6" t="s">
        <v>15</v>
      </c>
      <c r="C6" s="3">
        <v>0.59839367184406766</v>
      </c>
      <c r="D6" s="3">
        <v>4.7580295798274587E-2</v>
      </c>
      <c r="E6" s="3">
        <v>0.29359300377246927</v>
      </c>
      <c r="F6" s="3">
        <v>3.4861871547106772E-2</v>
      </c>
      <c r="G6" s="3">
        <v>2.4996584550901629E-2</v>
      </c>
      <c r="H6" s="3">
        <v>5.7457248718007609E-4</v>
      </c>
      <c r="I6" s="3">
        <v>0</v>
      </c>
    </row>
    <row r="7" spans="2:13" x14ac:dyDescent="0.25">
      <c r="B7" t="s">
        <v>16</v>
      </c>
      <c r="C7" s="4">
        <f>+$C$2*C6</f>
        <v>5830858.5043654144</v>
      </c>
      <c r="D7" s="4">
        <f t="shared" ref="D7:I7" si="0">+$C$2*D6</f>
        <v>463631.19372673857</v>
      </c>
      <c r="E7" s="4">
        <f t="shared" si="0"/>
        <v>2860824.4762905589</v>
      </c>
      <c r="F7" s="4">
        <f t="shared" si="0"/>
        <v>339700.51782484836</v>
      </c>
      <c r="G7" s="4">
        <f t="shared" si="0"/>
        <v>243571.33851290881</v>
      </c>
      <c r="H7" s="4">
        <f t="shared" si="0"/>
        <v>5598.7404795306047</v>
      </c>
      <c r="I7" s="4">
        <f t="shared" si="0"/>
        <v>0</v>
      </c>
    </row>
    <row r="10" spans="2:13" x14ac:dyDescent="0.25">
      <c r="G10" s="5"/>
      <c r="H10" s="5"/>
      <c r="I10" s="5"/>
      <c r="J10" s="5"/>
      <c r="K10" s="5"/>
      <c r="L10" s="5"/>
      <c r="M10" s="5"/>
    </row>
    <row r="12" spans="2:13" x14ac:dyDescent="0.25">
      <c r="G12" s="6"/>
      <c r="H12" s="6"/>
      <c r="I12" s="6"/>
    </row>
    <row r="14" spans="2:13" x14ac:dyDescent="0.25">
      <c r="G14" s="7"/>
      <c r="H14" s="7"/>
      <c r="I14" s="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DFCF-D2B0-4AA3-89CE-147FC0232F2F}">
  <dimension ref="B1:G10"/>
  <sheetViews>
    <sheetView tabSelected="1" workbookViewId="0">
      <selection activeCell="B1" sqref="B1"/>
    </sheetView>
  </sheetViews>
  <sheetFormatPr defaultRowHeight="15" x14ac:dyDescent="0.25"/>
  <cols>
    <col min="2" max="2" width="11.28515625" bestFit="1" customWidth="1"/>
    <col min="3" max="3" width="22.42578125" style="1" bestFit="1" customWidth="1"/>
    <col min="4" max="4" width="14.85546875" bestFit="1" customWidth="1"/>
    <col min="5" max="5" width="14.5703125" style="1" customWidth="1"/>
    <col min="6" max="6" width="15" style="1" bestFit="1" customWidth="1"/>
    <col min="7" max="7" width="20.28515625" style="1" bestFit="1" customWidth="1"/>
  </cols>
  <sheetData>
    <row r="1" spans="2:7" s="1" customFormat="1" x14ac:dyDescent="0.25"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 spans="2:7" x14ac:dyDescent="0.25">
      <c r="B2" t="s">
        <v>8</v>
      </c>
      <c r="C2" s="4">
        <f>+'Scenario CCS Allocation'!C7</f>
        <v>5830858.5043654144</v>
      </c>
      <c r="D2" s="8">
        <v>10290068454.380001</v>
      </c>
      <c r="E2" s="10">
        <f>+C2/D2</f>
        <v>5.6664914623415262E-4</v>
      </c>
      <c r="F2" s="11">
        <v>1000</v>
      </c>
      <c r="G2" s="9">
        <f>+F2*E2</f>
        <v>0.56664914623415263</v>
      </c>
    </row>
    <row r="3" spans="2:7" x14ac:dyDescent="0.25">
      <c r="B3" t="s">
        <v>9</v>
      </c>
      <c r="C3" s="4">
        <f>+'Scenario CCS Allocation'!D7</f>
        <v>463631.19372673857</v>
      </c>
      <c r="D3" s="8">
        <v>950935900</v>
      </c>
      <c r="E3" s="10">
        <f>+C3/D3</f>
        <v>4.8755251928835432E-4</v>
      </c>
      <c r="F3" s="11">
        <v>1200</v>
      </c>
      <c r="G3" s="9">
        <f>+F3*E3</f>
        <v>0.58506302314602521</v>
      </c>
    </row>
    <row r="4" spans="2:7" x14ac:dyDescent="0.25">
      <c r="B4" t="s">
        <v>10</v>
      </c>
      <c r="C4" s="4">
        <f>+'Scenario CCS Allocation'!E7+'Scenario CCS Allocation'!H7+'Scenario CCS Allocation'!I7</f>
        <v>2866423.2167700897</v>
      </c>
      <c r="D4" s="8">
        <v>7092236673</v>
      </c>
      <c r="E4" s="10">
        <f t="shared" ref="E4:E6" si="0">+C4/D4</f>
        <v>4.0416350284565436E-4</v>
      </c>
      <c r="F4" s="11">
        <v>18000</v>
      </c>
      <c r="G4" s="9">
        <f t="shared" ref="G4:G8" si="1">+F4*E4</f>
        <v>7.2749430512217783</v>
      </c>
    </row>
    <row r="5" spans="2:7" x14ac:dyDescent="0.25">
      <c r="B5" t="s">
        <v>11</v>
      </c>
      <c r="C5" s="4">
        <f>+'Scenario CCS Allocation'!F7</f>
        <v>339700.51782484836</v>
      </c>
      <c r="D5" s="8">
        <v>1285600405.25</v>
      </c>
      <c r="E5" s="10">
        <f t="shared" si="0"/>
        <v>2.6423491812667063E-4</v>
      </c>
      <c r="F5" s="11">
        <v>438000</v>
      </c>
      <c r="G5" s="9">
        <f t="shared" si="1"/>
        <v>115.73489413948174</v>
      </c>
    </row>
    <row r="6" spans="2:7" x14ac:dyDescent="0.25">
      <c r="B6" t="s">
        <v>12</v>
      </c>
      <c r="C6" s="4">
        <f>+'Scenario CCS Allocation'!G7</f>
        <v>243571.33851290881</v>
      </c>
      <c r="D6" s="8">
        <v>527282003.94</v>
      </c>
      <c r="E6" s="10">
        <f t="shared" si="0"/>
        <v>4.6193751482674357E-4</v>
      </c>
      <c r="F6" s="11">
        <v>4380000</v>
      </c>
      <c r="G6" s="9">
        <f t="shared" si="1"/>
        <v>2023.2863149411369</v>
      </c>
    </row>
    <row r="7" spans="2:7" x14ac:dyDescent="0.25">
      <c r="B7" t="s">
        <v>13</v>
      </c>
      <c r="C7" s="4">
        <v>0</v>
      </c>
      <c r="E7" s="10"/>
      <c r="F7" s="11"/>
      <c r="G7" s="9">
        <f t="shared" si="1"/>
        <v>0</v>
      </c>
    </row>
    <row r="8" spans="2:7" x14ac:dyDescent="0.25">
      <c r="B8" t="s">
        <v>14</v>
      </c>
      <c r="C8" s="4">
        <v>0</v>
      </c>
      <c r="E8" s="10"/>
      <c r="F8" s="11"/>
      <c r="G8" s="9">
        <f t="shared" si="1"/>
        <v>0</v>
      </c>
    </row>
    <row r="10" spans="2:7" x14ac:dyDescent="0.25">
      <c r="B10" t="s">
        <v>23</v>
      </c>
      <c r="C10" s="4">
        <f>+SUM(C2:C8)</f>
        <v>9744184.7712000012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5512B-1DF2-48C6-BC0C-B8AC59A43357}"/>
</file>

<file path=customXml/itemProps2.xml><?xml version="1.0" encoding="utf-8"?>
<ds:datastoreItem xmlns:ds="http://schemas.openxmlformats.org/officeDocument/2006/customXml" ds:itemID="{0A263D7E-A345-4D3B-A3CA-90EB688047B1}"/>
</file>

<file path=customXml/itemProps3.xml><?xml version="1.0" encoding="utf-8"?>
<ds:datastoreItem xmlns:ds="http://schemas.openxmlformats.org/officeDocument/2006/customXml" ds:itemID="{92149B20-5DDC-4FFF-8CA1-F0AF53D41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Scenario RR on DOE CCS Fund</vt:lpstr>
      <vt:lpstr>Scenario CCS Allocation</vt:lpstr>
      <vt:lpstr>Scenario CCS Bill Impact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2024-06-12T12:30:07Z</dcterms:created>
  <dcterms:modified xsi:type="dcterms:W3CDTF">2024-06-12T12:30:09Z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2024-06-12T12:30:08Z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af9daeb7-fec7-449e-803b-460f30774429</vt:lpwstr>
  </property>
  <property fmtid="{D5CDD505-2E9C-101B-9397-08002B2CF9AE}" pid="8" name="MSIP_Label_a83f872e-d8d7-43ac-9961-0f2ad31e50e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0x0101000C25C4885EF66B48AAFD9E4A9CC8BF5E</vt:lpwstr>
  </property>
</Properties>
</file>