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harts/chart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threadedComments/threadedComment2.xml" ContentType="application/vnd.ms-excel.threaded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3.xml" ContentType="application/vnd.openxmlformats-officedocument.spreadsheetml.comment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0.bin" ContentType="application/vnd.openxmlformats-officedocument.spreadsheetml.customProperty"/>
  <Override PartName="/docProps/custom.xml" ContentType="application/vnd.openxmlformats-officedocument.custom-properties+xml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omments2.xml" ContentType="application/vnd.openxmlformats-officedocument.spreadsheetml.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2.bin" ContentType="application/vnd.openxmlformats-officedocument.spreadsheetml.customProperty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:\LoadResearch\COST OF SERVICE\ACTUAL\2023 ACTUAL\"/>
    </mc:Choice>
  </mc:AlternateContent>
  <xr:revisionPtr revIDLastSave="0" documentId="13_ncr:1_{AC58CAC8-E99C-499B-93CA-73E66CF1E62E}" xr6:coauthVersionLast="47" xr6:coauthVersionMax="47" xr10:uidLastSave="{00000000-0000-0000-0000-000000000000}"/>
  <bookViews>
    <workbookView xWindow="-28920" yWindow="-120" windowWidth="29040" windowHeight="15840" tabRatio="652" activeTab="2" xr2:uid="{00000000-000D-0000-FFFF-FFFF00000000}"/>
  </bookViews>
  <sheets>
    <sheet name="README" sheetId="14" r:id="rId1"/>
    <sheet name="CP" sheetId="10" r:id="rId2"/>
    <sheet name="NCP" sheetId="13" r:id="rId3"/>
    <sheet name="2023 DSM" sheetId="11" r:id="rId4"/>
    <sheet name="CP LF Check" sheetId="15" r:id="rId5"/>
    <sheet name="NCP LF Check" sheetId="16" r:id="rId6"/>
    <sheet name="NCP &gt; CP Check" sheetId="18" r:id="rId7"/>
    <sheet name="Load Factors" sheetId="17" r:id="rId8"/>
    <sheet name="CP per-customer" sheetId="19" r:id="rId9"/>
    <sheet name="2016 customer counts" sheetId="20" r:id="rId10"/>
  </sheets>
  <externalReferences>
    <externalReference r:id="rId11"/>
  </externalReferences>
  <definedNames>
    <definedName name="_xlnm.Print_Area" localSheetId="3">'2023 DSM'!$A$1:$N$18</definedName>
    <definedName name="_xlnm.Print_Area" localSheetId="1">CP!$B$1:$AC$95</definedName>
    <definedName name="_xlnm.Print_Area" localSheetId="4">'CP LF Check'!$I$35:$Q$58</definedName>
    <definedName name="_xlnm.Print_Area" localSheetId="8">'CP per-customer'!$B$1:$K$19</definedName>
    <definedName name="_xlnm.Print_Area" localSheetId="2">NCP!$A$23:$AC$88</definedName>
    <definedName name="_xlnm.Print_Area" localSheetId="5">'NCP LF Check'!$B$1:$AB$33</definedName>
  </definedNames>
  <calcPr calcId="191029" concurrentManualCount="8"/>
  <pivotCaches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0" i="13" l="1"/>
  <c r="P46" i="10" l="1"/>
  <c r="AI6" i="13" l="1"/>
  <c r="AF6" i="13"/>
  <c r="S6" i="10"/>
  <c r="AB15" i="16"/>
  <c r="AA15" i="16"/>
  <c r="AA33" i="16" s="1"/>
  <c r="Z15" i="16"/>
  <c r="Z33" i="16" s="1"/>
  <c r="Y15" i="16"/>
  <c r="Y33" i="16" s="1"/>
  <c r="X15" i="16"/>
  <c r="W15" i="16"/>
  <c r="V15" i="16"/>
  <c r="U15" i="16"/>
  <c r="T15" i="16"/>
  <c r="S15" i="16"/>
  <c r="S33" i="16" s="1"/>
  <c r="R15" i="16"/>
  <c r="R33" i="16" s="1"/>
  <c r="Q15" i="16"/>
  <c r="Q33" i="16" s="1"/>
  <c r="P15" i="16"/>
  <c r="P33" i="16" s="1"/>
  <c r="O15" i="16"/>
  <c r="O33" i="16" s="1"/>
  <c r="N15" i="16"/>
  <c r="M15" i="16"/>
  <c r="L15" i="16"/>
  <c r="K15" i="16"/>
  <c r="J15" i="16"/>
  <c r="J33" i="16" s="1"/>
  <c r="I15" i="16"/>
  <c r="I33" i="16" s="1"/>
  <c r="H15" i="16"/>
  <c r="G15" i="16"/>
  <c r="AB14" i="16"/>
  <c r="AB32" i="16" s="1"/>
  <c r="AA14" i="16"/>
  <c r="AA32" i="16" s="1"/>
  <c r="Z14" i="16"/>
  <c r="Z32" i="16" s="1"/>
  <c r="Y14" i="16"/>
  <c r="X14" i="16"/>
  <c r="X32" i="16" s="1"/>
  <c r="W14" i="16"/>
  <c r="W32" i="16" s="1"/>
  <c r="V14" i="16"/>
  <c r="V32" i="16" s="1"/>
  <c r="U14" i="16"/>
  <c r="U32" i="16" s="1"/>
  <c r="T14" i="16"/>
  <c r="S14" i="16"/>
  <c r="R14" i="16"/>
  <c r="Q14" i="16"/>
  <c r="Q32" i="16" s="1"/>
  <c r="P14" i="16"/>
  <c r="P32" i="16" s="1"/>
  <c r="O14" i="16"/>
  <c r="O32" i="16" s="1"/>
  <c r="N14" i="16"/>
  <c r="M14" i="16"/>
  <c r="L14" i="16"/>
  <c r="K14" i="16"/>
  <c r="J14" i="16"/>
  <c r="J32" i="16" s="1"/>
  <c r="I14" i="16"/>
  <c r="I32" i="16" s="1"/>
  <c r="H14" i="16"/>
  <c r="G14" i="16"/>
  <c r="G32" i="16" s="1"/>
  <c r="F52" i="16" s="1"/>
  <c r="AB13" i="16"/>
  <c r="AB31" i="16" s="1"/>
  <c r="AA13" i="16"/>
  <c r="Z13" i="16"/>
  <c r="Y13" i="16"/>
  <c r="X13" i="16"/>
  <c r="X31" i="16" s="1"/>
  <c r="W13" i="16"/>
  <c r="W31" i="16" s="1"/>
  <c r="V13" i="16"/>
  <c r="V31" i="16" s="1"/>
  <c r="U13" i="16"/>
  <c r="T13" i="16"/>
  <c r="T31" i="16" s="1"/>
  <c r="S13" i="16"/>
  <c r="S31" i="16" s="1"/>
  <c r="R13" i="16"/>
  <c r="Q13" i="16"/>
  <c r="Q31" i="16" s="1"/>
  <c r="P13" i="16"/>
  <c r="O13" i="16"/>
  <c r="N13" i="16"/>
  <c r="M13" i="16"/>
  <c r="M31" i="16" s="1"/>
  <c r="L13" i="16"/>
  <c r="L31" i="16" s="1"/>
  <c r="K13" i="16"/>
  <c r="J13" i="16"/>
  <c r="I13" i="16"/>
  <c r="I31" i="16" s="1"/>
  <c r="H13" i="16"/>
  <c r="G13" i="16"/>
  <c r="G31" i="16" s="1"/>
  <c r="F51" i="16" s="1"/>
  <c r="AB12" i="16"/>
  <c r="AB30" i="16" s="1"/>
  <c r="AA12" i="16"/>
  <c r="AA30" i="16" s="1"/>
  <c r="Z12" i="16"/>
  <c r="Z30" i="16" s="1"/>
  <c r="Y12" i="16"/>
  <c r="Y30" i="16" s="1"/>
  <c r="X12" i="16"/>
  <c r="W12" i="16"/>
  <c r="V12" i="16"/>
  <c r="V30" i="16" s="1"/>
  <c r="U12" i="16"/>
  <c r="U30" i="16" s="1"/>
  <c r="T12" i="16"/>
  <c r="T30" i="16" s="1"/>
  <c r="S12" i="16"/>
  <c r="S30" i="16" s="1"/>
  <c r="R12" i="16"/>
  <c r="R30" i="16" s="1"/>
  <c r="Q12" i="16"/>
  <c r="Q30" i="16" s="1"/>
  <c r="P12" i="16"/>
  <c r="O12" i="16"/>
  <c r="N12" i="16"/>
  <c r="M12" i="16"/>
  <c r="M30" i="16" s="1"/>
  <c r="L12" i="16"/>
  <c r="L30" i="16" s="1"/>
  <c r="K12" i="16"/>
  <c r="K30" i="16" s="1"/>
  <c r="J12" i="16"/>
  <c r="J30" i="16" s="1"/>
  <c r="I12" i="16"/>
  <c r="I30" i="16" s="1"/>
  <c r="H12" i="16"/>
  <c r="G12" i="16"/>
  <c r="G30" i="16" s="1"/>
  <c r="F50" i="16" s="1"/>
  <c r="AB11" i="16"/>
  <c r="AB29" i="16" s="1"/>
  <c r="AA11" i="16"/>
  <c r="AA29" i="16" s="1"/>
  <c r="Z11" i="16"/>
  <c r="Z29" i="16" s="1"/>
  <c r="Y11" i="16"/>
  <c r="Y29" i="16" s="1"/>
  <c r="X11" i="16"/>
  <c r="X29" i="16" s="1"/>
  <c r="W11" i="16"/>
  <c r="V11" i="16"/>
  <c r="V29" i="16" s="1"/>
  <c r="U11" i="16"/>
  <c r="U29" i="16" s="1"/>
  <c r="T11" i="16"/>
  <c r="S11" i="16"/>
  <c r="S29" i="16" s="1"/>
  <c r="R11" i="16"/>
  <c r="R29" i="16" s="1"/>
  <c r="Q11" i="16"/>
  <c r="P11" i="16"/>
  <c r="P29" i="16" s="1"/>
  <c r="O11" i="16"/>
  <c r="O29" i="16" s="1"/>
  <c r="N11" i="16"/>
  <c r="M11" i="16"/>
  <c r="M29" i="16" s="1"/>
  <c r="L11" i="16"/>
  <c r="K11" i="16"/>
  <c r="K29" i="16" s="1"/>
  <c r="J11" i="16"/>
  <c r="J29" i="16" s="1"/>
  <c r="I11" i="16"/>
  <c r="I29" i="16" s="1"/>
  <c r="H11" i="16"/>
  <c r="G11" i="16"/>
  <c r="G29" i="16" s="1"/>
  <c r="F49" i="16" s="1"/>
  <c r="AB10" i="16"/>
  <c r="AB28" i="16" s="1"/>
  <c r="AA10" i="16"/>
  <c r="AA28" i="16" s="1"/>
  <c r="Z10" i="16"/>
  <c r="Z28" i="16" s="1"/>
  <c r="Y10" i="16"/>
  <c r="Y28" i="16" s="1"/>
  <c r="X10" i="16"/>
  <c r="X28" i="16" s="1"/>
  <c r="W10" i="16"/>
  <c r="V10" i="16"/>
  <c r="V28" i="16" s="1"/>
  <c r="U10" i="16"/>
  <c r="U28" i="16" s="1"/>
  <c r="T10" i="16"/>
  <c r="S10" i="16"/>
  <c r="S28" i="16" s="1"/>
  <c r="R10" i="16"/>
  <c r="R28" i="16" s="1"/>
  <c r="Q10" i="16"/>
  <c r="P10" i="16"/>
  <c r="P28" i="16" s="1"/>
  <c r="O10" i="16"/>
  <c r="O28" i="16" s="1"/>
  <c r="N10" i="16"/>
  <c r="M10" i="16"/>
  <c r="M28" i="16" s="1"/>
  <c r="L10" i="16"/>
  <c r="L28" i="16" s="1"/>
  <c r="K10" i="16"/>
  <c r="K28" i="16" s="1"/>
  <c r="J10" i="16"/>
  <c r="J28" i="16" s="1"/>
  <c r="I10" i="16"/>
  <c r="I28" i="16" s="1"/>
  <c r="H10" i="16"/>
  <c r="G10" i="16"/>
  <c r="G28" i="16" s="1"/>
  <c r="F48" i="16" s="1"/>
  <c r="AB9" i="16"/>
  <c r="AB27" i="16" s="1"/>
  <c r="AA9" i="16"/>
  <c r="AA27" i="16" s="1"/>
  <c r="Z9" i="16"/>
  <c r="Y9" i="16"/>
  <c r="Y27" i="16" s="1"/>
  <c r="X9" i="16"/>
  <c r="X27" i="16" s="1"/>
  <c r="W9" i="16"/>
  <c r="W27" i="16" s="1"/>
  <c r="V9" i="16"/>
  <c r="V27" i="16" s="1"/>
  <c r="U9" i="16"/>
  <c r="U27" i="16" s="1"/>
  <c r="T9" i="16"/>
  <c r="T27" i="16" s="1"/>
  <c r="S9" i="16"/>
  <c r="S27" i="16" s="1"/>
  <c r="R9" i="16"/>
  <c r="Q9" i="16"/>
  <c r="Q27" i="16" s="1"/>
  <c r="P9" i="16"/>
  <c r="P27" i="16" s="1"/>
  <c r="O9" i="16"/>
  <c r="O27" i="16" s="1"/>
  <c r="N9" i="16"/>
  <c r="M9" i="16"/>
  <c r="L9" i="16"/>
  <c r="L27" i="16" s="1"/>
  <c r="K9" i="16"/>
  <c r="J9" i="16"/>
  <c r="I9" i="16"/>
  <c r="I27" i="16" s="1"/>
  <c r="H9" i="16"/>
  <c r="G9" i="16"/>
  <c r="G27" i="16" s="1"/>
  <c r="F47" i="16" s="1"/>
  <c r="AB8" i="16"/>
  <c r="AB26" i="16" s="1"/>
  <c r="AA8" i="16"/>
  <c r="AA26" i="16" s="1"/>
  <c r="Z8" i="16"/>
  <c r="Z26" i="16" s="1"/>
  <c r="Y8" i="16"/>
  <c r="Y26" i="16" s="1"/>
  <c r="X8" i="16"/>
  <c r="W8" i="16"/>
  <c r="W26" i="16" s="1"/>
  <c r="V8" i="16"/>
  <c r="V26" i="16" s="1"/>
  <c r="U8" i="16"/>
  <c r="U26" i="16" s="1"/>
  <c r="T8" i="16"/>
  <c r="T26" i="16" s="1"/>
  <c r="S8" i="16"/>
  <c r="S26" i="16" s="1"/>
  <c r="R8" i="16"/>
  <c r="R26" i="16" s="1"/>
  <c r="Q8" i="16"/>
  <c r="Q26" i="16" s="1"/>
  <c r="P8" i="16"/>
  <c r="O8" i="16"/>
  <c r="O26" i="16" s="1"/>
  <c r="N8" i="16"/>
  <c r="M8" i="16"/>
  <c r="M26" i="16" s="1"/>
  <c r="L8" i="16"/>
  <c r="L26" i="16" s="1"/>
  <c r="K8" i="16"/>
  <c r="K26" i="16" s="1"/>
  <c r="J8" i="16"/>
  <c r="J26" i="16" s="1"/>
  <c r="I8" i="16"/>
  <c r="I26" i="16" s="1"/>
  <c r="H8" i="16"/>
  <c r="G8" i="16"/>
  <c r="G26" i="16" s="1"/>
  <c r="F46" i="16" s="1"/>
  <c r="AB7" i="16"/>
  <c r="AB25" i="16" s="1"/>
  <c r="AA7" i="16"/>
  <c r="AA25" i="16" s="1"/>
  <c r="Z7" i="16"/>
  <c r="Z25" i="16" s="1"/>
  <c r="Y7" i="16"/>
  <c r="Y25" i="16" s="1"/>
  <c r="X7" i="16"/>
  <c r="X25" i="16" s="1"/>
  <c r="W7" i="16"/>
  <c r="W25" i="16" s="1"/>
  <c r="V7" i="16"/>
  <c r="V25" i="16" s="1"/>
  <c r="U7" i="16"/>
  <c r="U25" i="16" s="1"/>
  <c r="T7" i="16"/>
  <c r="T25" i="16" s="1"/>
  <c r="S7" i="16"/>
  <c r="S25" i="16" s="1"/>
  <c r="R7" i="16"/>
  <c r="R25" i="16" s="1"/>
  <c r="Q7" i="16"/>
  <c r="Q25" i="16" s="1"/>
  <c r="P7" i="16"/>
  <c r="P25" i="16" s="1"/>
  <c r="O7" i="16"/>
  <c r="O25" i="16" s="1"/>
  <c r="N7" i="16"/>
  <c r="M7" i="16"/>
  <c r="M25" i="16" s="1"/>
  <c r="L7" i="16"/>
  <c r="L25" i="16" s="1"/>
  <c r="K7" i="16"/>
  <c r="K25" i="16" s="1"/>
  <c r="J7" i="16"/>
  <c r="I7" i="16"/>
  <c r="I25" i="16" s="1"/>
  <c r="H7" i="16"/>
  <c r="G7" i="16"/>
  <c r="G25" i="16" s="1"/>
  <c r="F45" i="16" s="1"/>
  <c r="AB6" i="16"/>
  <c r="AA6" i="16"/>
  <c r="AA24" i="16" s="1"/>
  <c r="Z6" i="16"/>
  <c r="Y6" i="16"/>
  <c r="Y24" i="16" s="1"/>
  <c r="X6" i="16"/>
  <c r="X24" i="16" s="1"/>
  <c r="W6" i="16"/>
  <c r="W24" i="16" s="1"/>
  <c r="V6" i="16"/>
  <c r="V24" i="16" s="1"/>
  <c r="U6" i="16"/>
  <c r="U24" i="16" s="1"/>
  <c r="T6" i="16"/>
  <c r="S6" i="16"/>
  <c r="S24" i="16" s="1"/>
  <c r="R6" i="16"/>
  <c r="Q6" i="16"/>
  <c r="Q24" i="16" s="1"/>
  <c r="P6" i="16"/>
  <c r="P24" i="16" s="1"/>
  <c r="O6" i="16"/>
  <c r="O24" i="16" s="1"/>
  <c r="N6" i="16"/>
  <c r="M6" i="16"/>
  <c r="M24" i="16" s="1"/>
  <c r="L6" i="16"/>
  <c r="L24" i="16" s="1"/>
  <c r="K6" i="16"/>
  <c r="K24" i="16" s="1"/>
  <c r="J6" i="16"/>
  <c r="J24" i="16" s="1"/>
  <c r="I6" i="16"/>
  <c r="I24" i="16" s="1"/>
  <c r="H6" i="16"/>
  <c r="G6" i="16"/>
  <c r="G24" i="16" s="1"/>
  <c r="F44" i="16" s="1"/>
  <c r="AB5" i="16"/>
  <c r="AB23" i="16" s="1"/>
  <c r="AA5" i="16"/>
  <c r="Z5" i="16"/>
  <c r="Z23" i="16" s="1"/>
  <c r="Y5" i="16"/>
  <c r="Y23" i="16" s="1"/>
  <c r="X5" i="16"/>
  <c r="X23" i="16" s="1"/>
  <c r="W5" i="16"/>
  <c r="W23" i="16" s="1"/>
  <c r="V5" i="16"/>
  <c r="V23" i="16" s="1"/>
  <c r="C7" i="17" s="1"/>
  <c r="U5" i="16"/>
  <c r="U23" i="16" s="1"/>
  <c r="T5" i="16"/>
  <c r="T23" i="16" s="1"/>
  <c r="S5" i="16"/>
  <c r="S23" i="16" s="1"/>
  <c r="R5" i="16"/>
  <c r="Q5" i="16"/>
  <c r="Q23" i="16" s="1"/>
  <c r="P5" i="16"/>
  <c r="O5" i="16"/>
  <c r="O23" i="16" s="1"/>
  <c r="N5" i="16"/>
  <c r="M5" i="16"/>
  <c r="M23" i="16" s="1"/>
  <c r="L5" i="16"/>
  <c r="L23" i="16" s="1"/>
  <c r="K5" i="16"/>
  <c r="K23" i="16" s="1"/>
  <c r="J5" i="16"/>
  <c r="I5" i="16"/>
  <c r="I23" i="16" s="1"/>
  <c r="H5" i="16"/>
  <c r="G5" i="16"/>
  <c r="G23" i="16" s="1"/>
  <c r="F43" i="16" s="1"/>
  <c r="AB4" i="16"/>
  <c r="AB22" i="16" s="1"/>
  <c r="AA4" i="16"/>
  <c r="AA22" i="16" s="1"/>
  <c r="Z4" i="16"/>
  <c r="Z22" i="16" s="1"/>
  <c r="Y4" i="16"/>
  <c r="X4" i="16"/>
  <c r="W4" i="16"/>
  <c r="W22" i="16" s="1"/>
  <c r="V4" i="16"/>
  <c r="U4" i="16"/>
  <c r="U22" i="16" s="1"/>
  <c r="T4" i="16"/>
  <c r="T22" i="16" s="1"/>
  <c r="S4" i="16"/>
  <c r="R4" i="16"/>
  <c r="R22" i="16" s="1"/>
  <c r="Q4" i="16"/>
  <c r="Q22" i="16" s="1"/>
  <c r="P4" i="16"/>
  <c r="O4" i="16"/>
  <c r="O22" i="16" s="1"/>
  <c r="N4" i="16"/>
  <c r="M4" i="16"/>
  <c r="M22" i="16" s="1"/>
  <c r="L4" i="16"/>
  <c r="L22" i="16" s="1"/>
  <c r="K4" i="16"/>
  <c r="K22" i="16" s="1"/>
  <c r="J4" i="16"/>
  <c r="J22" i="16" s="1"/>
  <c r="I4" i="16"/>
  <c r="H4" i="16"/>
  <c r="G4" i="16"/>
  <c r="G22" i="16" s="1"/>
  <c r="F42" i="16" s="1"/>
  <c r="AB3" i="16"/>
  <c r="AB21" i="16" s="1"/>
  <c r="C8" i="17" s="1"/>
  <c r="AA3" i="16"/>
  <c r="AA21" i="16" s="1"/>
  <c r="Z3" i="16"/>
  <c r="Z21" i="16" s="1"/>
  <c r="Y3" i="16"/>
  <c r="Y21" i="16" s="1"/>
  <c r="X3" i="16"/>
  <c r="X21" i="16" s="1"/>
  <c r="W3" i="16"/>
  <c r="V3" i="16"/>
  <c r="V21" i="16" s="1"/>
  <c r="U3" i="16"/>
  <c r="U21" i="16" s="1"/>
  <c r="T3" i="16"/>
  <c r="T21" i="16" s="1"/>
  <c r="S3" i="16"/>
  <c r="S21" i="16" s="1"/>
  <c r="R3" i="16"/>
  <c r="R21" i="16" s="1"/>
  <c r="Q3" i="16"/>
  <c r="Q21" i="16" s="1"/>
  <c r="P3" i="16"/>
  <c r="P21" i="16" s="1"/>
  <c r="O3" i="16"/>
  <c r="O21" i="16" s="1"/>
  <c r="N3" i="16"/>
  <c r="M3" i="16"/>
  <c r="M21" i="16" s="1"/>
  <c r="L3" i="16"/>
  <c r="L21" i="16" s="1"/>
  <c r="K3" i="16"/>
  <c r="K21" i="16" s="1"/>
  <c r="J3" i="16"/>
  <c r="J21" i="16" s="1"/>
  <c r="I3" i="16"/>
  <c r="I21" i="16" s="1"/>
  <c r="H3" i="16"/>
  <c r="G3" i="16"/>
  <c r="G21" i="16" s="1"/>
  <c r="AB15" i="15"/>
  <c r="AB33" i="15" s="1"/>
  <c r="AA15" i="15"/>
  <c r="AA33" i="15" s="1"/>
  <c r="Z15" i="15"/>
  <c r="Z33" i="15" s="1"/>
  <c r="Y15" i="15"/>
  <c r="Y33" i="15" s="1"/>
  <c r="X15" i="15"/>
  <c r="X33" i="15" s="1"/>
  <c r="W15" i="15"/>
  <c r="W33" i="15" s="1"/>
  <c r="V15" i="15"/>
  <c r="U15" i="15"/>
  <c r="U33" i="15" s="1"/>
  <c r="T15" i="15"/>
  <c r="S15" i="15"/>
  <c r="S33" i="15" s="1"/>
  <c r="R15" i="15"/>
  <c r="R33" i="15" s="1"/>
  <c r="Q15" i="15"/>
  <c r="Q33" i="15" s="1"/>
  <c r="P15" i="15"/>
  <c r="P33" i="15" s="1"/>
  <c r="O15" i="15"/>
  <c r="O33" i="15" s="1"/>
  <c r="N15" i="15"/>
  <c r="M15" i="15"/>
  <c r="M33" i="15" s="1"/>
  <c r="L15" i="15"/>
  <c r="K15" i="15"/>
  <c r="K33" i="15" s="1"/>
  <c r="J15" i="15"/>
  <c r="J33" i="15" s="1"/>
  <c r="I15" i="15"/>
  <c r="I33" i="15" s="1"/>
  <c r="H15" i="15"/>
  <c r="G15" i="15"/>
  <c r="AB14" i="15"/>
  <c r="AB32" i="15" s="1"/>
  <c r="AA14" i="15"/>
  <c r="AA32" i="15" s="1"/>
  <c r="Z14" i="15"/>
  <c r="Y14" i="15"/>
  <c r="Y32" i="15" s="1"/>
  <c r="X14" i="15"/>
  <c r="X32" i="15" s="1"/>
  <c r="W14" i="15"/>
  <c r="W32" i="15" s="1"/>
  <c r="V14" i="15"/>
  <c r="U14" i="15"/>
  <c r="U32" i="15" s="1"/>
  <c r="T14" i="15"/>
  <c r="T32" i="15" s="1"/>
  <c r="S14" i="15"/>
  <c r="S32" i="15" s="1"/>
  <c r="R14" i="15"/>
  <c r="Q14" i="15"/>
  <c r="Q32" i="15" s="1"/>
  <c r="P14" i="15"/>
  <c r="O14" i="15"/>
  <c r="O32" i="15" s="1"/>
  <c r="N14" i="15"/>
  <c r="M14" i="15"/>
  <c r="M32" i="15" s="1"/>
  <c r="L14" i="15"/>
  <c r="L32" i="15" s="1"/>
  <c r="K14" i="15"/>
  <c r="K32" i="15" s="1"/>
  <c r="J14" i="15"/>
  <c r="I14" i="15"/>
  <c r="I32" i="15" s="1"/>
  <c r="H14" i="15"/>
  <c r="G14" i="15"/>
  <c r="G32" i="15" s="1"/>
  <c r="F52" i="15" s="1"/>
  <c r="AB13" i="15"/>
  <c r="AB31" i="15" s="1"/>
  <c r="AA13" i="15"/>
  <c r="Z13" i="15"/>
  <c r="Z31" i="15" s="1"/>
  <c r="Y13" i="15"/>
  <c r="Y31" i="15" s="1"/>
  <c r="X13" i="15"/>
  <c r="X31" i="15" s="1"/>
  <c r="W13" i="15"/>
  <c r="W31" i="15" s="1"/>
  <c r="V13" i="15"/>
  <c r="U13" i="15"/>
  <c r="U31" i="15" s="1"/>
  <c r="T13" i="15"/>
  <c r="T31" i="15" s="1"/>
  <c r="S13" i="15"/>
  <c r="S31" i="15" s="1"/>
  <c r="R13" i="15"/>
  <c r="R31" i="15" s="1"/>
  <c r="Q13" i="15"/>
  <c r="Q31" i="15" s="1"/>
  <c r="P13" i="15"/>
  <c r="O13" i="15"/>
  <c r="O31" i="15" s="1"/>
  <c r="N13" i="15"/>
  <c r="M13" i="15"/>
  <c r="M31" i="15" s="1"/>
  <c r="L13" i="15"/>
  <c r="L31" i="15" s="1"/>
  <c r="K13" i="15"/>
  <c r="K31" i="15" s="1"/>
  <c r="J13" i="15"/>
  <c r="J31" i="15" s="1"/>
  <c r="I13" i="15"/>
  <c r="I31" i="15" s="1"/>
  <c r="H13" i="15"/>
  <c r="G13" i="15"/>
  <c r="G31" i="15" s="1"/>
  <c r="F51" i="15" s="1"/>
  <c r="AB12" i="15"/>
  <c r="AB30" i="15" s="1"/>
  <c r="AA12" i="15"/>
  <c r="AA30" i="15" s="1"/>
  <c r="Z12" i="15"/>
  <c r="Z30" i="15" s="1"/>
  <c r="Y12" i="15"/>
  <c r="Y30" i="15" s="1"/>
  <c r="X12" i="15"/>
  <c r="X30" i="15" s="1"/>
  <c r="W12" i="15"/>
  <c r="W30" i="15" s="1"/>
  <c r="V12" i="15"/>
  <c r="V30" i="15" s="1"/>
  <c r="U12" i="15"/>
  <c r="U30" i="15" s="1"/>
  <c r="T12" i="15"/>
  <c r="S12" i="15"/>
  <c r="S30" i="15" s="1"/>
  <c r="R12" i="15"/>
  <c r="R30" i="15" s="1"/>
  <c r="Q12" i="15"/>
  <c r="Q30" i="15" s="1"/>
  <c r="P12" i="15"/>
  <c r="P30" i="15" s="1"/>
  <c r="O12" i="15"/>
  <c r="O30" i="15" s="1"/>
  <c r="N12" i="15"/>
  <c r="M12" i="15"/>
  <c r="M30" i="15" s="1"/>
  <c r="L12" i="15"/>
  <c r="L30" i="15" s="1"/>
  <c r="K12" i="15"/>
  <c r="K30" i="15" s="1"/>
  <c r="J12" i="15"/>
  <c r="I12" i="15"/>
  <c r="I30" i="15" s="1"/>
  <c r="H12" i="15"/>
  <c r="G12" i="15"/>
  <c r="G30" i="15" s="1"/>
  <c r="F50" i="15" s="1"/>
  <c r="AB11" i="15"/>
  <c r="AB29" i="15" s="1"/>
  <c r="AA11" i="15"/>
  <c r="AA29" i="15" s="1"/>
  <c r="Z11" i="15"/>
  <c r="Z29" i="15" s="1"/>
  <c r="Y11" i="15"/>
  <c r="Y29" i="15" s="1"/>
  <c r="X11" i="15"/>
  <c r="X29" i="15" s="1"/>
  <c r="W11" i="15"/>
  <c r="V11" i="15"/>
  <c r="U11" i="15"/>
  <c r="U29" i="15" s="1"/>
  <c r="T11" i="15"/>
  <c r="S11" i="15"/>
  <c r="S29" i="15" s="1"/>
  <c r="R11" i="15"/>
  <c r="Q11" i="15"/>
  <c r="Q29" i="15" s="1"/>
  <c r="P11" i="15"/>
  <c r="P29" i="15" s="1"/>
  <c r="O11" i="15"/>
  <c r="O29" i="15" s="1"/>
  <c r="N11" i="15"/>
  <c r="N29" i="15" s="1"/>
  <c r="M11" i="15"/>
  <c r="M29" i="15" s="1"/>
  <c r="L11" i="15"/>
  <c r="L29" i="15" s="1"/>
  <c r="K11" i="15"/>
  <c r="K29" i="15" s="1"/>
  <c r="J11" i="15"/>
  <c r="J29" i="15" s="1"/>
  <c r="I11" i="15"/>
  <c r="I29" i="15" s="1"/>
  <c r="H11" i="15"/>
  <c r="G11" i="15"/>
  <c r="G29" i="15" s="1"/>
  <c r="F49" i="15" s="1"/>
  <c r="AB10" i="15"/>
  <c r="AB28" i="15" s="1"/>
  <c r="AA10" i="15"/>
  <c r="AA28" i="15" s="1"/>
  <c r="Z10" i="15"/>
  <c r="Y10" i="15"/>
  <c r="Y28" i="15" s="1"/>
  <c r="X10" i="15"/>
  <c r="X28" i="15" s="1"/>
  <c r="W10" i="15"/>
  <c r="W28" i="15" s="1"/>
  <c r="V10" i="15"/>
  <c r="U10" i="15"/>
  <c r="U28" i="15" s="1"/>
  <c r="T10" i="15"/>
  <c r="T28" i="15" s="1"/>
  <c r="S10" i="15"/>
  <c r="S28" i="15" s="1"/>
  <c r="R10" i="15"/>
  <c r="Q10" i="15"/>
  <c r="Q28" i="15" s="1"/>
  <c r="P10" i="15"/>
  <c r="P28" i="15" s="1"/>
  <c r="O10" i="15"/>
  <c r="O28" i="15" s="1"/>
  <c r="N10" i="15"/>
  <c r="M10" i="15"/>
  <c r="M28" i="15" s="1"/>
  <c r="L10" i="15"/>
  <c r="L28" i="15" s="1"/>
  <c r="K10" i="15"/>
  <c r="K28" i="15" s="1"/>
  <c r="J10" i="15"/>
  <c r="I10" i="15"/>
  <c r="I28" i="15" s="1"/>
  <c r="H10" i="15"/>
  <c r="H28" i="15" s="1"/>
  <c r="G10" i="15"/>
  <c r="G28" i="15" s="1"/>
  <c r="F48" i="15" s="1"/>
  <c r="AB9" i="15"/>
  <c r="AB27" i="15" s="1"/>
  <c r="AA9" i="15"/>
  <c r="Z9" i="15"/>
  <c r="Z27" i="15" s="1"/>
  <c r="Y9" i="15"/>
  <c r="Y27" i="15" s="1"/>
  <c r="X9" i="15"/>
  <c r="X27" i="15" s="1"/>
  <c r="W9" i="15"/>
  <c r="W27" i="15" s="1"/>
  <c r="V9" i="15"/>
  <c r="U9" i="15"/>
  <c r="U27" i="15" s="1"/>
  <c r="T9" i="15"/>
  <c r="T27" i="15" s="1"/>
  <c r="S9" i="15"/>
  <c r="S27" i="15" s="1"/>
  <c r="R9" i="15"/>
  <c r="R27" i="15" s="1"/>
  <c r="Q9" i="15"/>
  <c r="Q27" i="15" s="1"/>
  <c r="P9" i="15"/>
  <c r="O9" i="15"/>
  <c r="O27" i="15" s="1"/>
  <c r="N9" i="15"/>
  <c r="M9" i="15"/>
  <c r="M27" i="15" s="1"/>
  <c r="L9" i="15"/>
  <c r="L27" i="15" s="1"/>
  <c r="K9" i="15"/>
  <c r="K27" i="15" s="1"/>
  <c r="J9" i="15"/>
  <c r="J27" i="15" s="1"/>
  <c r="I9" i="15"/>
  <c r="I27" i="15" s="1"/>
  <c r="H9" i="15"/>
  <c r="H27" i="15" s="1"/>
  <c r="G9" i="15"/>
  <c r="G27" i="15" s="1"/>
  <c r="F47" i="15" s="1"/>
  <c r="AB8" i="15"/>
  <c r="AB26" i="15" s="1"/>
  <c r="AA8" i="15"/>
  <c r="AA26" i="15" s="1"/>
  <c r="Z8" i="15"/>
  <c r="Z26" i="15" s="1"/>
  <c r="Y8" i="15"/>
  <c r="Y26" i="15" s="1"/>
  <c r="X8" i="15"/>
  <c r="X26" i="15" s="1"/>
  <c r="W8" i="15"/>
  <c r="W26" i="15" s="1"/>
  <c r="V8" i="15"/>
  <c r="U8" i="15"/>
  <c r="U26" i="15" s="1"/>
  <c r="T8" i="15"/>
  <c r="S8" i="15"/>
  <c r="S26" i="15" s="1"/>
  <c r="R8" i="15"/>
  <c r="R26" i="15" s="1"/>
  <c r="Q8" i="15"/>
  <c r="Q26" i="15" s="1"/>
  <c r="P8" i="15"/>
  <c r="P26" i="15" s="1"/>
  <c r="O8" i="15"/>
  <c r="O26" i="15" s="1"/>
  <c r="N8" i="15"/>
  <c r="M8" i="15"/>
  <c r="M26" i="15" s="1"/>
  <c r="L8" i="15"/>
  <c r="K8" i="15"/>
  <c r="K26" i="15" s="1"/>
  <c r="J8" i="15"/>
  <c r="J26" i="15" s="1"/>
  <c r="I8" i="15"/>
  <c r="I26" i="15" s="1"/>
  <c r="H8" i="15"/>
  <c r="H26" i="15" s="1"/>
  <c r="G8" i="15"/>
  <c r="G26" i="15" s="1"/>
  <c r="F46" i="15" s="1"/>
  <c r="AB7" i="15"/>
  <c r="AB25" i="15" s="1"/>
  <c r="AA7" i="15"/>
  <c r="AA25" i="15" s="1"/>
  <c r="Z7" i="15"/>
  <c r="Z25" i="15" s="1"/>
  <c r="Y7" i="15"/>
  <c r="Y25" i="15" s="1"/>
  <c r="X7" i="15"/>
  <c r="X25" i="15" s="1"/>
  <c r="W7" i="15"/>
  <c r="W25" i="15" s="1"/>
  <c r="V7" i="15"/>
  <c r="U7" i="15"/>
  <c r="U25" i="15" s="1"/>
  <c r="T7" i="15"/>
  <c r="T25" i="15" s="1"/>
  <c r="S7" i="15"/>
  <c r="S25" i="15" s="1"/>
  <c r="R7" i="15"/>
  <c r="R25" i="15" s="1"/>
  <c r="Q7" i="15"/>
  <c r="Q25" i="15" s="1"/>
  <c r="P7" i="15"/>
  <c r="P25" i="15" s="1"/>
  <c r="O7" i="15"/>
  <c r="O25" i="15" s="1"/>
  <c r="N7" i="15"/>
  <c r="N25" i="15" s="1"/>
  <c r="M7" i="15"/>
  <c r="M25" i="15" s="1"/>
  <c r="L7" i="15"/>
  <c r="L25" i="15" s="1"/>
  <c r="K7" i="15"/>
  <c r="K25" i="15" s="1"/>
  <c r="J7" i="15"/>
  <c r="J25" i="15" s="1"/>
  <c r="I7" i="15"/>
  <c r="I25" i="15" s="1"/>
  <c r="H7" i="15"/>
  <c r="G7" i="15"/>
  <c r="G25" i="15" s="1"/>
  <c r="F45" i="15" s="1"/>
  <c r="AB6" i="15"/>
  <c r="AB24" i="15" s="1"/>
  <c r="AA6" i="15"/>
  <c r="AA24" i="15" s="1"/>
  <c r="Z6" i="15"/>
  <c r="Z24" i="15" s="1"/>
  <c r="Y6" i="15"/>
  <c r="Y24" i="15" s="1"/>
  <c r="X6" i="15"/>
  <c r="X24" i="15" s="1"/>
  <c r="W6" i="15"/>
  <c r="W24" i="15" s="1"/>
  <c r="V6" i="15"/>
  <c r="U6" i="15"/>
  <c r="T6" i="15"/>
  <c r="T24" i="15" s="1"/>
  <c r="S6" i="15"/>
  <c r="S24" i="15" s="1"/>
  <c r="R6" i="15"/>
  <c r="Q6" i="15"/>
  <c r="Q24" i="15" s="1"/>
  <c r="P6" i="15"/>
  <c r="P24" i="15" s="1"/>
  <c r="O6" i="15"/>
  <c r="O24" i="15" s="1"/>
  <c r="N6" i="15"/>
  <c r="M6" i="15"/>
  <c r="M24" i="15" s="1"/>
  <c r="L6" i="15"/>
  <c r="L24" i="15" s="1"/>
  <c r="K6" i="15"/>
  <c r="K24" i="15" s="1"/>
  <c r="J6" i="15"/>
  <c r="J24" i="15" s="1"/>
  <c r="I6" i="15"/>
  <c r="I24" i="15" s="1"/>
  <c r="H6" i="15"/>
  <c r="G6" i="15"/>
  <c r="G24" i="15" s="1"/>
  <c r="F44" i="15" s="1"/>
  <c r="AB5" i="15"/>
  <c r="AB23" i="15" s="1"/>
  <c r="AA5" i="15"/>
  <c r="AA23" i="15" s="1"/>
  <c r="Z5" i="15"/>
  <c r="Z23" i="15" s="1"/>
  <c r="Y5" i="15"/>
  <c r="Y23" i="15" s="1"/>
  <c r="X5" i="15"/>
  <c r="W5" i="15"/>
  <c r="W23" i="15" s="1"/>
  <c r="V5" i="15"/>
  <c r="U5" i="15"/>
  <c r="U23" i="15" s="1"/>
  <c r="T5" i="15"/>
  <c r="T23" i="15" s="1"/>
  <c r="S5" i="15"/>
  <c r="S23" i="15" s="1"/>
  <c r="R5" i="15"/>
  <c r="R23" i="15" s="1"/>
  <c r="Q5" i="15"/>
  <c r="Q23" i="15" s="1"/>
  <c r="P5" i="15"/>
  <c r="P23" i="15" s="1"/>
  <c r="O5" i="15"/>
  <c r="O23" i="15" s="1"/>
  <c r="N5" i="15"/>
  <c r="M5" i="15"/>
  <c r="M23" i="15" s="1"/>
  <c r="L5" i="15"/>
  <c r="L23" i="15" s="1"/>
  <c r="K5" i="15"/>
  <c r="K23" i="15" s="1"/>
  <c r="J5" i="15"/>
  <c r="J23" i="15" s="1"/>
  <c r="I5" i="15"/>
  <c r="I23" i="15" s="1"/>
  <c r="H5" i="15"/>
  <c r="H23" i="15" s="1"/>
  <c r="G5" i="15"/>
  <c r="G23" i="15" s="1"/>
  <c r="F43" i="15" s="1"/>
  <c r="AB4" i="15"/>
  <c r="AA4" i="15"/>
  <c r="AA22" i="15" s="1"/>
  <c r="Z4" i="15"/>
  <c r="Z22" i="15" s="1"/>
  <c r="Y4" i="15"/>
  <c r="Y22" i="15" s="1"/>
  <c r="X4" i="15"/>
  <c r="X22" i="15" s="1"/>
  <c r="W4" i="15"/>
  <c r="W22" i="15" s="1"/>
  <c r="V4" i="15"/>
  <c r="V22" i="15" s="1"/>
  <c r="U4" i="15"/>
  <c r="U22" i="15" s="1"/>
  <c r="T4" i="15"/>
  <c r="T22" i="15" s="1"/>
  <c r="S4" i="15"/>
  <c r="S22" i="15" s="1"/>
  <c r="R4" i="15"/>
  <c r="R22" i="15" s="1"/>
  <c r="Q4" i="15"/>
  <c r="Q22" i="15" s="1"/>
  <c r="P4" i="15"/>
  <c r="P22" i="15" s="1"/>
  <c r="O4" i="15"/>
  <c r="O22" i="15" s="1"/>
  <c r="N4" i="15"/>
  <c r="M4" i="15"/>
  <c r="M22" i="15" s="1"/>
  <c r="L4" i="15"/>
  <c r="L22" i="15" s="1"/>
  <c r="K4" i="15"/>
  <c r="K22" i="15" s="1"/>
  <c r="J4" i="15"/>
  <c r="J22" i="15" s="1"/>
  <c r="I4" i="15"/>
  <c r="I22" i="15" s="1"/>
  <c r="H4" i="15"/>
  <c r="H22" i="15" s="1"/>
  <c r="G4" i="15"/>
  <c r="G22" i="15" s="1"/>
  <c r="F42" i="15" s="1"/>
  <c r="AB3" i="15"/>
  <c r="AB21" i="15" s="1"/>
  <c r="B8" i="17" s="1"/>
  <c r="AA3" i="15"/>
  <c r="AA21" i="15" s="1"/>
  <c r="Z3" i="15"/>
  <c r="Z21" i="15" s="1"/>
  <c r="Y3" i="15"/>
  <c r="Y21" i="15" s="1"/>
  <c r="X3" i="15"/>
  <c r="X21" i="15" s="1"/>
  <c r="W3" i="15"/>
  <c r="W21" i="15" s="1"/>
  <c r="V3" i="15"/>
  <c r="U3" i="15"/>
  <c r="U21" i="15" s="1"/>
  <c r="T3" i="15"/>
  <c r="T21" i="15" s="1"/>
  <c r="S3" i="15"/>
  <c r="S21" i="15" s="1"/>
  <c r="R3" i="15"/>
  <c r="Q3" i="15"/>
  <c r="Q21" i="15" s="1"/>
  <c r="P3" i="15"/>
  <c r="P21" i="15" s="1"/>
  <c r="O3" i="15"/>
  <c r="N3" i="15"/>
  <c r="M3" i="15"/>
  <c r="M21" i="15" s="1"/>
  <c r="L3" i="15"/>
  <c r="L21" i="15" s="1"/>
  <c r="K3" i="15"/>
  <c r="K21" i="15" s="1"/>
  <c r="J3" i="15"/>
  <c r="J21" i="15" s="1"/>
  <c r="I3" i="15"/>
  <c r="I21" i="15" s="1"/>
  <c r="H3" i="15"/>
  <c r="H21" i="15" s="1"/>
  <c r="B5" i="17" s="1"/>
  <c r="G3" i="15"/>
  <c r="G21" i="15" s="1"/>
  <c r="B4" i="17" s="1"/>
  <c r="V8" i="10"/>
  <c r="W115" i="10" s="1"/>
  <c r="V9" i="10"/>
  <c r="V10" i="10"/>
  <c r="V11" i="10"/>
  <c r="W118" i="10" s="1"/>
  <c r="V12" i="10"/>
  <c r="V13" i="10"/>
  <c r="L13" i="19" s="1"/>
  <c r="V14" i="10"/>
  <c r="W121" i="10" s="1"/>
  <c r="V15" i="10"/>
  <c r="AA122" i="10" s="1"/>
  <c r="V16" i="10"/>
  <c r="V17" i="10"/>
  <c r="J17" i="18" s="1"/>
  <c r="V18" i="10"/>
  <c r="L18" i="19" s="1"/>
  <c r="V7" i="10"/>
  <c r="X114" i="10" s="1"/>
  <c r="G17" i="11"/>
  <c r="L17" i="11"/>
  <c r="G37" i="10" s="1"/>
  <c r="G18" i="13"/>
  <c r="AO18" i="13"/>
  <c r="G11" i="13"/>
  <c r="N108" i="13" s="1"/>
  <c r="G10" i="13"/>
  <c r="AO10" i="13" s="1"/>
  <c r="G8" i="13"/>
  <c r="G7" i="13"/>
  <c r="P7" i="13"/>
  <c r="I7" i="18" s="1"/>
  <c r="P8" i="13"/>
  <c r="AP8" i="13" s="1"/>
  <c r="G9" i="13"/>
  <c r="H9" i="18" s="1"/>
  <c r="P9" i="13"/>
  <c r="AP9" i="13" s="1"/>
  <c r="P10" i="13"/>
  <c r="AP10" i="13" s="1"/>
  <c r="P11" i="13"/>
  <c r="I11" i="18" s="1"/>
  <c r="G12" i="13"/>
  <c r="P12" i="13"/>
  <c r="V109" i="13" s="1"/>
  <c r="G13" i="13"/>
  <c r="L110" i="13"/>
  <c r="P13" i="13"/>
  <c r="Z110" i="13" s="1"/>
  <c r="G14" i="13"/>
  <c r="N111" i="13" s="1"/>
  <c r="P14" i="13"/>
  <c r="X111" i="13" s="1"/>
  <c r="G15" i="13"/>
  <c r="AO15" i="13" s="1"/>
  <c r="P15" i="13"/>
  <c r="G16" i="13"/>
  <c r="O113" i="13" s="1"/>
  <c r="P16" i="13"/>
  <c r="Z113" i="13" s="1"/>
  <c r="G17" i="13"/>
  <c r="N114" i="13" s="1"/>
  <c r="P17" i="13"/>
  <c r="U114" i="13" s="1"/>
  <c r="P18" i="13"/>
  <c r="W115" i="13" s="1"/>
  <c r="AC49" i="13"/>
  <c r="AC48" i="13"/>
  <c r="AC47" i="13"/>
  <c r="AC46" i="13"/>
  <c r="AB49" i="13"/>
  <c r="AB48" i="13"/>
  <c r="AB47" i="13"/>
  <c r="AB46" i="13"/>
  <c r="AA49" i="13"/>
  <c r="AA48" i="13"/>
  <c r="AA47" i="13"/>
  <c r="AA46" i="13"/>
  <c r="P49" i="13"/>
  <c r="T49" i="13" s="1"/>
  <c r="P48" i="13"/>
  <c r="P47" i="13"/>
  <c r="V47" i="13" s="1"/>
  <c r="P46" i="13"/>
  <c r="A1" i="15"/>
  <c r="G10" i="11"/>
  <c r="L10" i="11" s="1"/>
  <c r="G30" i="10" s="1"/>
  <c r="G7" i="11"/>
  <c r="F27" i="11"/>
  <c r="F28" i="11"/>
  <c r="G8" i="11"/>
  <c r="F29" i="11"/>
  <c r="F30" i="11"/>
  <c r="F31" i="11"/>
  <c r="F32" i="11"/>
  <c r="F33" i="11"/>
  <c r="F34" i="11"/>
  <c r="F35" i="11"/>
  <c r="G15" i="11"/>
  <c r="F36" i="11"/>
  <c r="F37" i="11"/>
  <c r="F26" i="11"/>
  <c r="E27" i="11"/>
  <c r="E28" i="11"/>
  <c r="E29" i="11"/>
  <c r="E30" i="11"/>
  <c r="E31" i="11"/>
  <c r="E32" i="11"/>
  <c r="E33" i="11"/>
  <c r="E34" i="11"/>
  <c r="E35" i="11"/>
  <c r="E36" i="11"/>
  <c r="E37" i="11"/>
  <c r="E26" i="11"/>
  <c r="N16" i="10"/>
  <c r="H16" i="10"/>
  <c r="K123" i="10" s="1"/>
  <c r="S32" i="16"/>
  <c r="K32" i="16"/>
  <c r="Y31" i="16"/>
  <c r="P31" i="16"/>
  <c r="W30" i="16"/>
  <c r="L29" i="16"/>
  <c r="Z24" i="16"/>
  <c r="R24" i="16"/>
  <c r="V22" i="16"/>
  <c r="P32" i="15"/>
  <c r="V31" i="15"/>
  <c r="R29" i="15"/>
  <c r="T26" i="15"/>
  <c r="L26" i="15"/>
  <c r="R21" i="15"/>
  <c r="AC50" i="13"/>
  <c r="AB50" i="13"/>
  <c r="AA50" i="13"/>
  <c r="P50" i="13"/>
  <c r="G16" i="11"/>
  <c r="G14" i="11"/>
  <c r="G9" i="11"/>
  <c r="G11" i="11"/>
  <c r="G12" i="11"/>
  <c r="L8" i="19"/>
  <c r="L16" i="19"/>
  <c r="F8" i="19"/>
  <c r="G8" i="19"/>
  <c r="J8" i="19"/>
  <c r="F9" i="19"/>
  <c r="G9" i="19"/>
  <c r="F10" i="19"/>
  <c r="G10" i="19"/>
  <c r="F11" i="19"/>
  <c r="G11" i="19"/>
  <c r="F12" i="19"/>
  <c r="G12" i="19"/>
  <c r="J12" i="19"/>
  <c r="F13" i="19"/>
  <c r="G13" i="19"/>
  <c r="J13" i="19"/>
  <c r="F14" i="19"/>
  <c r="G14" i="19"/>
  <c r="F15" i="19"/>
  <c r="G15" i="19"/>
  <c r="F16" i="19"/>
  <c r="G16" i="19"/>
  <c r="J16" i="19"/>
  <c r="F17" i="19"/>
  <c r="G17" i="19"/>
  <c r="J17" i="19"/>
  <c r="F18" i="19"/>
  <c r="G18" i="19"/>
  <c r="G7" i="19"/>
  <c r="F7" i="19"/>
  <c r="N8" i="10"/>
  <c r="I8" i="19"/>
  <c r="N9" i="10"/>
  <c r="O116" i="10" s="1"/>
  <c r="AE9" i="10"/>
  <c r="N10" i="10"/>
  <c r="U117" i="10"/>
  <c r="N11" i="10"/>
  <c r="I11" i="19"/>
  <c r="N12" i="10"/>
  <c r="N13" i="10"/>
  <c r="Q120" i="10"/>
  <c r="N14" i="10"/>
  <c r="AE14" i="10" s="1"/>
  <c r="N15" i="10"/>
  <c r="N17" i="10"/>
  <c r="I17" i="19"/>
  <c r="N18" i="10"/>
  <c r="P125" i="10"/>
  <c r="N7" i="10"/>
  <c r="R6" i="10" s="1"/>
  <c r="I7" i="19"/>
  <c r="H8" i="10"/>
  <c r="J115" i="10" s="1"/>
  <c r="H9" i="10"/>
  <c r="AD9" i="10" s="1"/>
  <c r="H10" i="10"/>
  <c r="H10" i="19" s="1"/>
  <c r="H11" i="10"/>
  <c r="H12" i="10"/>
  <c r="H12" i="18" s="1"/>
  <c r="H13" i="10"/>
  <c r="H13" i="19" s="1"/>
  <c r="H14" i="10"/>
  <c r="K121" i="10" s="1"/>
  <c r="H15" i="10"/>
  <c r="H15" i="19" s="1"/>
  <c r="H17" i="10"/>
  <c r="H17" i="19" s="1"/>
  <c r="H18" i="10"/>
  <c r="AD18" i="10" s="1"/>
  <c r="H7" i="10"/>
  <c r="I12" i="19"/>
  <c r="AQ7" i="13"/>
  <c r="F19" i="10"/>
  <c r="K8" i="18"/>
  <c r="K9" i="18"/>
  <c r="K10" i="18"/>
  <c r="K11" i="18"/>
  <c r="K12" i="18"/>
  <c r="K13" i="18"/>
  <c r="K14" i="18"/>
  <c r="K15" i="18"/>
  <c r="K16" i="18"/>
  <c r="K17" i="18"/>
  <c r="K18" i="18"/>
  <c r="K7" i="18"/>
  <c r="J8" i="18"/>
  <c r="J12" i="18"/>
  <c r="J16" i="18"/>
  <c r="G8" i="18"/>
  <c r="G9" i="18"/>
  <c r="G10" i="18"/>
  <c r="G11" i="18"/>
  <c r="G12" i="18"/>
  <c r="G13" i="18"/>
  <c r="G14" i="18"/>
  <c r="G15" i="18"/>
  <c r="G16" i="18"/>
  <c r="G17" i="18"/>
  <c r="G18" i="18"/>
  <c r="G7" i="18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G89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H75" i="16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H85" i="15"/>
  <c r="I85" i="15"/>
  <c r="J85" i="15"/>
  <c r="K85" i="15"/>
  <c r="L85" i="15"/>
  <c r="M85" i="15"/>
  <c r="N85" i="15"/>
  <c r="O85" i="15"/>
  <c r="P85" i="15"/>
  <c r="Q85" i="15"/>
  <c r="Y32" i="16"/>
  <c r="Z31" i="16"/>
  <c r="X30" i="16"/>
  <c r="W28" i="16"/>
  <c r="Z27" i="16"/>
  <c r="G48" i="16"/>
  <c r="G42" i="16"/>
  <c r="G44" i="16"/>
  <c r="G52" i="16"/>
  <c r="G45" i="15"/>
  <c r="G49" i="15"/>
  <c r="H50" i="15"/>
  <c r="H46" i="15"/>
  <c r="H42" i="15"/>
  <c r="G46" i="15"/>
  <c r="H41" i="15"/>
  <c r="H49" i="15"/>
  <c r="H45" i="15"/>
  <c r="G51" i="16"/>
  <c r="G47" i="16"/>
  <c r="G43" i="16"/>
  <c r="G43" i="15"/>
  <c r="H52" i="15"/>
  <c r="H48" i="15"/>
  <c r="H44" i="15"/>
  <c r="G50" i="16"/>
  <c r="G46" i="16"/>
  <c r="G48" i="15"/>
  <c r="H51" i="15"/>
  <c r="H47" i="15"/>
  <c r="H43" i="15"/>
  <c r="G41" i="16"/>
  <c r="G49" i="16"/>
  <c r="G45" i="16"/>
  <c r="R85" i="15"/>
  <c r="S85" i="15"/>
  <c r="T85" i="15"/>
  <c r="U85" i="15"/>
  <c r="V85" i="15"/>
  <c r="W85" i="15"/>
  <c r="X85" i="15"/>
  <c r="Y85" i="15"/>
  <c r="Z85" i="15"/>
  <c r="AA85" i="15"/>
  <c r="AB85" i="15"/>
  <c r="G51" i="15"/>
  <c r="G50" i="15"/>
  <c r="G44" i="15"/>
  <c r="G47" i="15"/>
  <c r="G42" i="15"/>
  <c r="G52" i="15"/>
  <c r="G41" i="15"/>
  <c r="P28" i="10"/>
  <c r="P29" i="10"/>
  <c r="R29" i="10" s="1"/>
  <c r="P30" i="10"/>
  <c r="T30" i="10" s="1"/>
  <c r="P31" i="10"/>
  <c r="P32" i="10"/>
  <c r="S32" i="10" s="1"/>
  <c r="P33" i="10"/>
  <c r="P34" i="10"/>
  <c r="P35" i="10"/>
  <c r="R35" i="10" s="1"/>
  <c r="P36" i="10"/>
  <c r="P37" i="10"/>
  <c r="V37" i="10" s="1"/>
  <c r="P27" i="10"/>
  <c r="P26" i="10"/>
  <c r="L14" i="11"/>
  <c r="G48" i="13" s="1"/>
  <c r="N7" i="11"/>
  <c r="N8" i="11"/>
  <c r="N9" i="11"/>
  <c r="N10" i="11"/>
  <c r="N11" i="11"/>
  <c r="N12" i="11"/>
  <c r="N13" i="11"/>
  <c r="N14" i="11"/>
  <c r="N15" i="11"/>
  <c r="N16" i="11"/>
  <c r="N17" i="11"/>
  <c r="N6" i="11"/>
  <c r="M7" i="11"/>
  <c r="AA27" i="10" s="1"/>
  <c r="M8" i="11"/>
  <c r="AA28" i="10" s="1"/>
  <c r="M9" i="11"/>
  <c r="AA29" i="10" s="1"/>
  <c r="M10" i="11"/>
  <c r="AA30" i="10" s="1"/>
  <c r="M11" i="11"/>
  <c r="AA31" i="10" s="1"/>
  <c r="M12" i="11"/>
  <c r="AA32" i="10" s="1"/>
  <c r="M13" i="11"/>
  <c r="AA33" i="10" s="1"/>
  <c r="M14" i="11"/>
  <c r="AA34" i="10" s="1"/>
  <c r="M15" i="11"/>
  <c r="AA35" i="10" s="1"/>
  <c r="M16" i="11"/>
  <c r="AA36" i="10" s="1"/>
  <c r="M17" i="11"/>
  <c r="AA37" i="10" s="1"/>
  <c r="M6" i="11"/>
  <c r="AA26" i="10" s="1"/>
  <c r="AB27" i="10"/>
  <c r="AB28" i="10"/>
  <c r="AB29" i="10"/>
  <c r="AB30" i="10"/>
  <c r="AB31" i="10"/>
  <c r="AB32" i="10"/>
  <c r="AB33" i="10"/>
  <c r="AB34" i="10"/>
  <c r="AB35" i="10"/>
  <c r="AB36" i="10"/>
  <c r="AB37" i="10"/>
  <c r="AB26" i="10"/>
  <c r="AC27" i="10"/>
  <c r="AC28" i="10"/>
  <c r="AC29" i="10"/>
  <c r="AC30" i="10"/>
  <c r="AC31" i="10"/>
  <c r="AC32" i="10"/>
  <c r="AC33" i="10"/>
  <c r="AC34" i="10"/>
  <c r="AC35" i="10"/>
  <c r="AC36" i="10"/>
  <c r="AC37" i="10"/>
  <c r="AC26" i="10"/>
  <c r="AQ14" i="13"/>
  <c r="AQ13" i="13"/>
  <c r="L6" i="11"/>
  <c r="G26" i="10"/>
  <c r="G49" i="13"/>
  <c r="C3" i="17"/>
  <c r="AI75" i="13"/>
  <c r="AI76" i="13"/>
  <c r="AI77" i="13"/>
  <c r="AI78" i="13"/>
  <c r="AI79" i="13"/>
  <c r="AI80" i="13"/>
  <c r="AI81" i="13"/>
  <c r="AI82" i="13"/>
  <c r="AI36" i="13"/>
  <c r="AI37" i="13"/>
  <c r="AI38" i="13"/>
  <c r="AI39" i="13"/>
  <c r="AI40" i="13"/>
  <c r="AI42" i="13"/>
  <c r="AI43" i="13"/>
  <c r="AI44" i="13"/>
  <c r="AI45" i="13"/>
  <c r="AI51" i="13"/>
  <c r="AI52" i="13"/>
  <c r="AI53" i="13"/>
  <c r="AI54" i="13"/>
  <c r="AI55" i="13"/>
  <c r="AI56" i="13"/>
  <c r="AI57" i="13"/>
  <c r="AI63" i="13"/>
  <c r="AI64" i="13"/>
  <c r="AI65" i="13"/>
  <c r="AI66" i="13"/>
  <c r="AI67" i="13"/>
  <c r="AI68" i="13"/>
  <c r="AI69" i="13"/>
  <c r="AI35" i="13"/>
  <c r="P16" i="16"/>
  <c r="Q16" i="16"/>
  <c r="R16" i="16"/>
  <c r="S16" i="16"/>
  <c r="T16" i="16"/>
  <c r="U16" i="16"/>
  <c r="O16" i="16"/>
  <c r="U2" i="13"/>
  <c r="V2" i="13"/>
  <c r="W2" i="13"/>
  <c r="X2" i="13"/>
  <c r="Y2" i="13"/>
  <c r="Z2" i="13"/>
  <c r="AA19" i="13"/>
  <c r="F22" i="15"/>
  <c r="F22" i="16"/>
  <c r="G19" i="10"/>
  <c r="AB22" i="15"/>
  <c r="X23" i="15"/>
  <c r="R24" i="15"/>
  <c r="U24" i="15"/>
  <c r="P27" i="15"/>
  <c r="AA27" i="15"/>
  <c r="J28" i="15"/>
  <c r="R28" i="15"/>
  <c r="Z28" i="15"/>
  <c r="T29" i="15"/>
  <c r="W29" i="15"/>
  <c r="J30" i="15"/>
  <c r="T30" i="15"/>
  <c r="P31" i="15"/>
  <c r="AA31" i="15"/>
  <c r="J32" i="15"/>
  <c r="R32" i="15"/>
  <c r="Z32" i="15"/>
  <c r="AJ19" i="13"/>
  <c r="J23" i="16"/>
  <c r="R23" i="16"/>
  <c r="T24" i="16"/>
  <c r="AB24" i="16"/>
  <c r="N25" i="16"/>
  <c r="P26" i="16"/>
  <c r="J27" i="16"/>
  <c r="M27" i="16"/>
  <c r="R27" i="16"/>
  <c r="Q28" i="16"/>
  <c r="T28" i="16"/>
  <c r="Q29" i="16"/>
  <c r="P30" i="16"/>
  <c r="J31" i="16"/>
  <c r="R31" i="16"/>
  <c r="U31" i="16"/>
  <c r="L32" i="16"/>
  <c r="R32" i="16"/>
  <c r="T32" i="16"/>
  <c r="H2" i="16"/>
  <c r="I2" i="16"/>
  <c r="J2" i="16"/>
  <c r="K2" i="16"/>
  <c r="L2" i="16"/>
  <c r="M2" i="16"/>
  <c r="N2" i="16"/>
  <c r="O2" i="16"/>
  <c r="P2" i="16"/>
  <c r="Q2" i="16"/>
  <c r="X22" i="16"/>
  <c r="N29" i="16"/>
  <c r="F33" i="15"/>
  <c r="F33" i="16"/>
  <c r="S22" i="16"/>
  <c r="P22" i="16"/>
  <c r="R2" i="16"/>
  <c r="S2" i="16"/>
  <c r="T2" i="16"/>
  <c r="U2" i="16"/>
  <c r="V2" i="16"/>
  <c r="W2" i="16"/>
  <c r="X2" i="16"/>
  <c r="Y2" i="16"/>
  <c r="Z2" i="16"/>
  <c r="AA2" i="16"/>
  <c r="AB2" i="16"/>
  <c r="F37" i="16"/>
  <c r="J35" i="16" s="1"/>
  <c r="F39" i="16"/>
  <c r="J37" i="16" s="1"/>
  <c r="F38" i="16"/>
  <c r="J36" i="16" s="1"/>
  <c r="X33" i="16"/>
  <c r="N60" i="15"/>
  <c r="N61" i="15"/>
  <c r="O61" i="15"/>
  <c r="L63" i="15"/>
  <c r="D87" i="13"/>
  <c r="D86" i="13"/>
  <c r="D85" i="13"/>
  <c r="AI85" i="13" s="1"/>
  <c r="D84" i="13"/>
  <c r="D83" i="13"/>
  <c r="B87" i="13"/>
  <c r="B86" i="13"/>
  <c r="B85" i="13"/>
  <c r="B84" i="13"/>
  <c r="B83" i="13"/>
  <c r="C83" i="13"/>
  <c r="AI83" i="13" s="1"/>
  <c r="C87" i="13"/>
  <c r="C86" i="13"/>
  <c r="AI86" i="13" s="1"/>
  <c r="C85" i="13"/>
  <c r="C84" i="13"/>
  <c r="AI84" i="13"/>
  <c r="AI87" i="13"/>
  <c r="P118" i="10"/>
  <c r="Q118" i="10"/>
  <c r="R118" i="10"/>
  <c r="S118" i="10"/>
  <c r="T118" i="10"/>
  <c r="U118" i="10"/>
  <c r="S119" i="10"/>
  <c r="T119" i="10"/>
  <c r="N119" i="10" s="1"/>
  <c r="U119" i="10"/>
  <c r="P120" i="10"/>
  <c r="T120" i="10"/>
  <c r="S122" i="10"/>
  <c r="T123" i="10"/>
  <c r="U123" i="10"/>
  <c r="X115" i="10"/>
  <c r="Y115" i="10"/>
  <c r="Z115" i="10"/>
  <c r="AA115" i="10"/>
  <c r="W116" i="10"/>
  <c r="X116" i="10"/>
  <c r="Z117" i="10"/>
  <c r="AA117" i="10"/>
  <c r="X119" i="10"/>
  <c r="X120" i="10"/>
  <c r="Y120" i="10"/>
  <c r="Z120" i="10"/>
  <c r="W123" i="10"/>
  <c r="X123" i="10"/>
  <c r="Y123" i="10"/>
  <c r="Z123" i="10"/>
  <c r="AA123" i="10"/>
  <c r="W124" i="10"/>
  <c r="X124" i="10"/>
  <c r="Z125" i="10"/>
  <c r="AA125" i="10"/>
  <c r="K116" i="10"/>
  <c r="L116" i="10"/>
  <c r="M116" i="10"/>
  <c r="K125" i="10"/>
  <c r="R50" i="13"/>
  <c r="S50" i="13"/>
  <c r="T50" i="13"/>
  <c r="U50" i="13"/>
  <c r="V50" i="13"/>
  <c r="W50" i="13"/>
  <c r="Q50" i="13"/>
  <c r="L11" i="11"/>
  <c r="G47" i="13" s="1"/>
  <c r="X136" i="10"/>
  <c r="W136" i="10"/>
  <c r="X135" i="10"/>
  <c r="W135" i="10"/>
  <c r="X134" i="10"/>
  <c r="W134" i="10"/>
  <c r="X133" i="10"/>
  <c r="W133" i="10"/>
  <c r="X132" i="10"/>
  <c r="W132" i="10"/>
  <c r="X131" i="10"/>
  <c r="W131" i="10"/>
  <c r="X130" i="10"/>
  <c r="W130" i="10"/>
  <c r="X129" i="10"/>
  <c r="W129" i="10"/>
  <c r="W137" i="10" s="1"/>
  <c r="AE119" i="13"/>
  <c r="AF126" i="13"/>
  <c r="AE126" i="13"/>
  <c r="AF125" i="13"/>
  <c r="AE125" i="13"/>
  <c r="AF124" i="13"/>
  <c r="AE124" i="13"/>
  <c r="AF123" i="13"/>
  <c r="AE123" i="13"/>
  <c r="AF122" i="13"/>
  <c r="AE122" i="13"/>
  <c r="AF121" i="13"/>
  <c r="AE121" i="13"/>
  <c r="AE127" i="13" s="1"/>
  <c r="AF120" i="13"/>
  <c r="AF127" i="13" s="1"/>
  <c r="AE120" i="13"/>
  <c r="AF119" i="13"/>
  <c r="AF108" i="13"/>
  <c r="AG108" i="13"/>
  <c r="AH108" i="13"/>
  <c r="AH104" i="13" s="1"/>
  <c r="AI108" i="13"/>
  <c r="AF109" i="13"/>
  <c r="AF105" i="13" s="1"/>
  <c r="AG109" i="13"/>
  <c r="AH109" i="13"/>
  <c r="AH105" i="13" s="1"/>
  <c r="AI109" i="13"/>
  <c r="AF110" i="13"/>
  <c r="AG110" i="13"/>
  <c r="AH110" i="13"/>
  <c r="AI110" i="13"/>
  <c r="AI106" i="13" s="1"/>
  <c r="AF111" i="13"/>
  <c r="AG111" i="13"/>
  <c r="AH111" i="13"/>
  <c r="AI111" i="13"/>
  <c r="AF112" i="13"/>
  <c r="AG112" i="13"/>
  <c r="AH112" i="13"/>
  <c r="AA112" i="13" s="1"/>
  <c r="AI112" i="13"/>
  <c r="AF113" i="13"/>
  <c r="AG113" i="13"/>
  <c r="AH113" i="13"/>
  <c r="AI113" i="13"/>
  <c r="AF114" i="13"/>
  <c r="AG114" i="13"/>
  <c r="AH114" i="13"/>
  <c r="AA114" i="13" s="1"/>
  <c r="AI114" i="13"/>
  <c r="AF115" i="13"/>
  <c r="AG115" i="13"/>
  <c r="AH115" i="13"/>
  <c r="AI115" i="13"/>
  <c r="AE109" i="13"/>
  <c r="AE105" i="13" s="1"/>
  <c r="AA105" i="13" s="1"/>
  <c r="AE110" i="13"/>
  <c r="AE111" i="13"/>
  <c r="AE112" i="13"/>
  <c r="AE113" i="13"/>
  <c r="AA113" i="13" s="1"/>
  <c r="AE114" i="13"/>
  <c r="AE115" i="13"/>
  <c r="AE108" i="13"/>
  <c r="AE104" i="13"/>
  <c r="T109" i="13"/>
  <c r="O31" i="16"/>
  <c r="U108" i="13"/>
  <c r="V108" i="13"/>
  <c r="W108" i="13"/>
  <c r="X108" i="13"/>
  <c r="Y108" i="13"/>
  <c r="Z108" i="13"/>
  <c r="U109" i="13"/>
  <c r="U112" i="13"/>
  <c r="V112" i="13"/>
  <c r="W112" i="13"/>
  <c r="X112" i="13"/>
  <c r="Y112" i="13"/>
  <c r="Z112" i="13"/>
  <c r="O115" i="13"/>
  <c r="N115" i="13"/>
  <c r="M115" i="13"/>
  <c r="L115" i="13"/>
  <c r="N112" i="13"/>
  <c r="O111" i="13"/>
  <c r="O109" i="13"/>
  <c r="N109" i="13"/>
  <c r="M109" i="13"/>
  <c r="L109" i="13"/>
  <c r="L108" i="13"/>
  <c r="AE35" i="13"/>
  <c r="AQ11" i="13"/>
  <c r="AQ12" i="13"/>
  <c r="AQ15" i="13"/>
  <c r="AQ16" i="13"/>
  <c r="AQ17" i="13"/>
  <c r="AQ18" i="13"/>
  <c r="C19" i="13"/>
  <c r="H2" i="15"/>
  <c r="I2" i="15"/>
  <c r="J2" i="15"/>
  <c r="K2" i="15"/>
  <c r="L2" i="15"/>
  <c r="M2" i="15"/>
  <c r="N2" i="15"/>
  <c r="O2" i="15"/>
  <c r="P2" i="15"/>
  <c r="Q2" i="15"/>
  <c r="G41" i="13"/>
  <c r="B46" i="13"/>
  <c r="H46" i="13" s="1"/>
  <c r="K46" i="13" s="1"/>
  <c r="C46" i="13"/>
  <c r="D46" i="13"/>
  <c r="B47" i="13"/>
  <c r="F47" i="13" s="1"/>
  <c r="C47" i="13"/>
  <c r="D47" i="13"/>
  <c r="B48" i="13"/>
  <c r="C48" i="13"/>
  <c r="D48" i="13"/>
  <c r="B49" i="13"/>
  <c r="H49" i="13"/>
  <c r="J49" i="13" s="1"/>
  <c r="C49" i="13"/>
  <c r="D49" i="13"/>
  <c r="B50" i="13"/>
  <c r="H50" i="13"/>
  <c r="J50" i="13" s="1"/>
  <c r="C50" i="13"/>
  <c r="D50" i="13"/>
  <c r="B58" i="13"/>
  <c r="F58" i="13" s="1"/>
  <c r="C58" i="13"/>
  <c r="D58" i="13"/>
  <c r="B59" i="13"/>
  <c r="I59" i="13" s="1"/>
  <c r="C59" i="13"/>
  <c r="D59" i="13"/>
  <c r="B60" i="13"/>
  <c r="C60" i="13"/>
  <c r="D60" i="13"/>
  <c r="B61" i="13"/>
  <c r="G61" i="13"/>
  <c r="C61" i="13"/>
  <c r="D61" i="13"/>
  <c r="B62" i="13"/>
  <c r="I62" i="13" s="1"/>
  <c r="F62" i="13"/>
  <c r="C62" i="13"/>
  <c r="D62" i="13"/>
  <c r="B70" i="13"/>
  <c r="C70" i="13"/>
  <c r="AI70" i="13" s="1"/>
  <c r="D70" i="13"/>
  <c r="B71" i="13"/>
  <c r="C71" i="13"/>
  <c r="D71" i="13"/>
  <c r="B72" i="13"/>
  <c r="C72" i="13"/>
  <c r="D72" i="13"/>
  <c r="AI72" i="13" s="1"/>
  <c r="B73" i="13"/>
  <c r="C73" i="13"/>
  <c r="AI73" i="13" s="1"/>
  <c r="D73" i="13"/>
  <c r="B74" i="13"/>
  <c r="C74" i="13"/>
  <c r="AI74" i="13" s="1"/>
  <c r="D74" i="13"/>
  <c r="AF11" i="10"/>
  <c r="AF16" i="10"/>
  <c r="B26" i="10"/>
  <c r="C26" i="10"/>
  <c r="C45" i="10"/>
  <c r="C64" i="10"/>
  <c r="C83" i="10" s="1"/>
  <c r="D26" i="10"/>
  <c r="D45" i="10"/>
  <c r="D64" i="10" s="1"/>
  <c r="D83" i="10" s="1"/>
  <c r="B27" i="10"/>
  <c r="C27" i="10"/>
  <c r="C46" i="10"/>
  <c r="C65" i="10" s="1"/>
  <c r="C84" i="10" s="1"/>
  <c r="D27" i="10"/>
  <c r="D46" i="10"/>
  <c r="D65" i="10" s="1"/>
  <c r="D84" i="10" s="1"/>
  <c r="B28" i="10"/>
  <c r="C28" i="10"/>
  <c r="C47" i="10" s="1"/>
  <c r="C66" i="10" s="1"/>
  <c r="C85" i="10" s="1"/>
  <c r="D28" i="10"/>
  <c r="D47" i="10"/>
  <c r="D66" i="10"/>
  <c r="D85" i="10"/>
  <c r="B29" i="10"/>
  <c r="C29" i="10"/>
  <c r="C48" i="10"/>
  <c r="C67" i="10"/>
  <c r="C86" i="10" s="1"/>
  <c r="D29" i="10"/>
  <c r="D48" i="10"/>
  <c r="D67" i="10"/>
  <c r="D86" i="10" s="1"/>
  <c r="B30" i="10"/>
  <c r="C30" i="10"/>
  <c r="C49" i="10"/>
  <c r="C68" i="10"/>
  <c r="C87" i="10" s="1"/>
  <c r="D30" i="10"/>
  <c r="D49" i="10" s="1"/>
  <c r="D68" i="10" s="1"/>
  <c r="D87" i="10" s="1"/>
  <c r="B31" i="10"/>
  <c r="C31" i="10"/>
  <c r="C50" i="10"/>
  <c r="C69" i="10" s="1"/>
  <c r="C88" i="10" s="1"/>
  <c r="D31" i="10"/>
  <c r="D50" i="10"/>
  <c r="D69" i="10"/>
  <c r="D88" i="10"/>
  <c r="B32" i="10"/>
  <c r="C32" i="10"/>
  <c r="C51" i="10"/>
  <c r="C70" i="10"/>
  <c r="C89" i="10" s="1"/>
  <c r="D32" i="10"/>
  <c r="D51" i="10" s="1"/>
  <c r="D70" i="10" s="1"/>
  <c r="D89" i="10" s="1"/>
  <c r="B33" i="10"/>
  <c r="C33" i="10"/>
  <c r="C52" i="10"/>
  <c r="C71" i="10"/>
  <c r="C90" i="10" s="1"/>
  <c r="D33" i="10"/>
  <c r="D52" i="10"/>
  <c r="D71" i="10"/>
  <c r="D90" i="10"/>
  <c r="B34" i="10"/>
  <c r="C34" i="10"/>
  <c r="C53" i="10" s="1"/>
  <c r="C72" i="10" s="1"/>
  <c r="C91" i="10" s="1"/>
  <c r="D34" i="10"/>
  <c r="D53" i="10"/>
  <c r="D72" i="10"/>
  <c r="D91" i="10"/>
  <c r="B35" i="10"/>
  <c r="C35" i="10"/>
  <c r="C54" i="10" s="1"/>
  <c r="C73" i="10" s="1"/>
  <c r="C92" i="10" s="1"/>
  <c r="D35" i="10"/>
  <c r="D54" i="10"/>
  <c r="D73" i="10"/>
  <c r="D92" i="10"/>
  <c r="B36" i="10"/>
  <c r="C36" i="10"/>
  <c r="C55" i="10" s="1"/>
  <c r="C74" i="10" s="1"/>
  <c r="C93" i="10" s="1"/>
  <c r="D36" i="10"/>
  <c r="D55" i="10" s="1"/>
  <c r="D74" i="10" s="1"/>
  <c r="D93" i="10" s="1"/>
  <c r="B37" i="10"/>
  <c r="C37" i="10"/>
  <c r="C56" i="10"/>
  <c r="C75" i="10" s="1"/>
  <c r="C94" i="10" s="1"/>
  <c r="D37" i="10"/>
  <c r="D56" i="10" s="1"/>
  <c r="D75" i="10" s="1"/>
  <c r="D94" i="10" s="1"/>
  <c r="AF39" i="13"/>
  <c r="AF37" i="13"/>
  <c r="AF36" i="13"/>
  <c r="AF35" i="13"/>
  <c r="AE39" i="13"/>
  <c r="AE38" i="13"/>
  <c r="AE37" i="13"/>
  <c r="AE36" i="13"/>
  <c r="AD39" i="13"/>
  <c r="AD37" i="13"/>
  <c r="AD36" i="13"/>
  <c r="AQ8" i="13"/>
  <c r="AQ9" i="13"/>
  <c r="AQ10" i="13"/>
  <c r="AO8" i="13"/>
  <c r="AF38" i="13"/>
  <c r="G46" i="13"/>
  <c r="G34" i="10"/>
  <c r="L16" i="11"/>
  <c r="G36" i="10"/>
  <c r="L12" i="11"/>
  <c r="G32" i="10" s="1"/>
  <c r="L15" i="11"/>
  <c r="G35" i="10" s="1"/>
  <c r="L9" i="11"/>
  <c r="G29" i="10" s="1"/>
  <c r="L7" i="11"/>
  <c r="G27" i="10" s="1"/>
  <c r="G31" i="10"/>
  <c r="AE15" i="10"/>
  <c r="AE11" i="10"/>
  <c r="U26" i="10"/>
  <c r="H41" i="13"/>
  <c r="F49" i="13"/>
  <c r="AO12" i="13"/>
  <c r="T2" i="13"/>
  <c r="O21" i="15"/>
  <c r="AE12" i="10"/>
  <c r="I115" i="10"/>
  <c r="I116" i="10"/>
  <c r="K108" i="13"/>
  <c r="O30" i="16"/>
  <c r="Q34" i="10"/>
  <c r="AA111" i="13"/>
  <c r="G60" i="13"/>
  <c r="K115" i="13"/>
  <c r="R2" i="15"/>
  <c r="S2" i="15"/>
  <c r="T2" i="15"/>
  <c r="U2" i="15"/>
  <c r="V2" i="15"/>
  <c r="W2" i="15"/>
  <c r="X2" i="15"/>
  <c r="Y2" i="15"/>
  <c r="Z2" i="15"/>
  <c r="AA2" i="15"/>
  <c r="AB2" i="15"/>
  <c r="S31" i="10"/>
  <c r="W31" i="10"/>
  <c r="T31" i="10"/>
  <c r="R31" i="10"/>
  <c r="U31" i="10"/>
  <c r="Q31" i="10"/>
  <c r="V31" i="10"/>
  <c r="S27" i="10"/>
  <c r="W27" i="10"/>
  <c r="T27" i="10"/>
  <c r="U27" i="10"/>
  <c r="Q27" i="10"/>
  <c r="V27" i="10"/>
  <c r="R27" i="10"/>
  <c r="F46" i="13"/>
  <c r="F61" i="13"/>
  <c r="F60" i="13"/>
  <c r="K109" i="13"/>
  <c r="T108" i="13"/>
  <c r="AP11" i="13"/>
  <c r="T112" i="13"/>
  <c r="AP15" i="13"/>
  <c r="F48" i="13"/>
  <c r="O131" i="10"/>
  <c r="O120" i="10"/>
  <c r="P129" i="10"/>
  <c r="O118" i="10"/>
  <c r="O133" i="10"/>
  <c r="O122" i="10"/>
  <c r="O136" i="10"/>
  <c r="O132" i="10"/>
  <c r="O130" i="10"/>
  <c r="O119" i="10"/>
  <c r="S36" i="10"/>
  <c r="O135" i="10"/>
  <c r="O134" i="10"/>
  <c r="AE107" i="13"/>
  <c r="AI107" i="13"/>
  <c r="AH107" i="13"/>
  <c r="AG107" i="13"/>
  <c r="AF107" i="13"/>
  <c r="AE106" i="13"/>
  <c r="AA106" i="13"/>
  <c r="AH106" i="13"/>
  <c r="AG106" i="13"/>
  <c r="AG105" i="13"/>
  <c r="AG104" i="13"/>
  <c r="T119" i="13"/>
  <c r="U119" i="13"/>
  <c r="U126" i="13"/>
  <c r="T126" i="13"/>
  <c r="U125" i="13"/>
  <c r="T125" i="13"/>
  <c r="U124" i="13"/>
  <c r="T124" i="13"/>
  <c r="U123" i="13"/>
  <c r="T123" i="13"/>
  <c r="U122" i="13"/>
  <c r="T122" i="13"/>
  <c r="U121" i="13"/>
  <c r="T121" i="13"/>
  <c r="U120" i="13"/>
  <c r="U127" i="13" s="1"/>
  <c r="T120" i="13"/>
  <c r="AD35" i="13"/>
  <c r="AD38" i="13"/>
  <c r="AF8" i="10"/>
  <c r="O129" i="10"/>
  <c r="O137" i="10" s="1"/>
  <c r="P135" i="10"/>
  <c r="P134" i="10"/>
  <c r="P133" i="10"/>
  <c r="P132" i="10"/>
  <c r="P131" i="10"/>
  <c r="P130" i="10"/>
  <c r="P136" i="10"/>
  <c r="P137" i="10" s="1"/>
  <c r="F39" i="15"/>
  <c r="J37" i="15" s="1"/>
  <c r="F38" i="15"/>
  <c r="J36" i="15" s="1"/>
  <c r="F37" i="15"/>
  <c r="J35" i="15" s="1"/>
  <c r="H48" i="13"/>
  <c r="K48" i="13" s="1"/>
  <c r="I41" i="13"/>
  <c r="I58" i="13"/>
  <c r="H60" i="13"/>
  <c r="H61" i="13"/>
  <c r="T34" i="10"/>
  <c r="U34" i="10"/>
  <c r="S34" i="10"/>
  <c r="T36" i="10"/>
  <c r="V34" i="10"/>
  <c r="R34" i="10"/>
  <c r="V26" i="10"/>
  <c r="U29" i="10"/>
  <c r="W29" i="10"/>
  <c r="R36" i="10"/>
  <c r="W32" i="10"/>
  <c r="V36" i="10"/>
  <c r="T29" i="10"/>
  <c r="U36" i="10"/>
  <c r="W28" i="10"/>
  <c r="S28" i="10"/>
  <c r="Q28" i="10"/>
  <c r="U28" i="10"/>
  <c r="R33" i="10"/>
  <c r="S33" i="10"/>
  <c r="W33" i="10"/>
  <c r="W30" i="10"/>
  <c r="R30" i="10"/>
  <c r="U30" i="10"/>
  <c r="R37" i="10"/>
  <c r="S30" i="10"/>
  <c r="Q30" i="10"/>
  <c r="W36" i="10"/>
  <c r="Q36" i="10"/>
  <c r="U49" i="13"/>
  <c r="U48" i="13"/>
  <c r="V30" i="10"/>
  <c r="Q29" i="10"/>
  <c r="V29" i="10"/>
  <c r="W34" i="10"/>
  <c r="Q26" i="10"/>
  <c r="T33" i="10"/>
  <c r="U33" i="10"/>
  <c r="V28" i="10"/>
  <c r="Q33" i="10"/>
  <c r="V33" i="10"/>
  <c r="T26" i="10"/>
  <c r="L8" i="11"/>
  <c r="G28" i="10"/>
  <c r="L13" i="11"/>
  <c r="G50" i="13" s="1"/>
  <c r="S46" i="13"/>
  <c r="W46" i="13"/>
  <c r="T46" i="13"/>
  <c r="Q46" i="13"/>
  <c r="U46" i="13"/>
  <c r="R46" i="13"/>
  <c r="V46" i="13"/>
  <c r="T28" i="10"/>
  <c r="R28" i="10"/>
  <c r="R26" i="10"/>
  <c r="S26" i="10"/>
  <c r="W26" i="10"/>
  <c r="AA107" i="13"/>
  <c r="I61" i="13"/>
  <c r="I60" i="13"/>
  <c r="J41" i="13"/>
  <c r="T48" i="13"/>
  <c r="V49" i="13"/>
  <c r="S49" i="13"/>
  <c r="V48" i="13"/>
  <c r="R48" i="13"/>
  <c r="W48" i="13"/>
  <c r="Q48" i="13"/>
  <c r="S48" i="13"/>
  <c r="W49" i="13"/>
  <c r="AD8" i="10"/>
  <c r="J60" i="13"/>
  <c r="J61" i="13"/>
  <c r="K41" i="13"/>
  <c r="K61" i="13"/>
  <c r="K60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X50" i="13"/>
  <c r="Z50" i="13" s="1"/>
  <c r="X47" i="13"/>
  <c r="Z47" i="13" s="1"/>
  <c r="X48" i="13"/>
  <c r="Y48" i="13" s="1"/>
  <c r="Y41" i="13"/>
  <c r="X46" i="13"/>
  <c r="Z46" i="13" s="1"/>
  <c r="Z41" i="13"/>
  <c r="AA41" i="13"/>
  <c r="AB41" i="13"/>
  <c r="AC41" i="13"/>
  <c r="AI41" i="13"/>
  <c r="AB19" i="10"/>
  <c r="M33" i="16"/>
  <c r="L33" i="15"/>
  <c r="L33" i="16"/>
  <c r="K33" i="16"/>
  <c r="U33" i="16"/>
  <c r="T33" i="16"/>
  <c r="T33" i="15"/>
  <c r="AI71" i="13"/>
  <c r="AF106" i="13"/>
  <c r="Z109" i="13"/>
  <c r="Y109" i="13"/>
  <c r="X109" i="13"/>
  <c r="AP12" i="13"/>
  <c r="W109" i="13"/>
  <c r="I12" i="18"/>
  <c r="M110" i="13"/>
  <c r="H7" i="18"/>
  <c r="I120" i="10"/>
  <c r="H15" i="18"/>
  <c r="J121" i="10"/>
  <c r="AD15" i="10"/>
  <c r="M119" i="10"/>
  <c r="J119" i="10"/>
  <c r="I121" i="10"/>
  <c r="H14" i="19"/>
  <c r="H12" i="19"/>
  <c r="AD13" i="10"/>
  <c r="H16" i="19"/>
  <c r="M121" i="10"/>
  <c r="AD14" i="10"/>
  <c r="L121" i="10"/>
  <c r="L119" i="10"/>
  <c r="I119" i="10"/>
  <c r="AD12" i="10"/>
  <c r="K119" i="10"/>
  <c r="G59" i="13"/>
  <c r="F50" i="13"/>
  <c r="J62" i="13"/>
  <c r="J59" i="13"/>
  <c r="X49" i="13"/>
  <c r="Z49" i="13" s="1"/>
  <c r="H47" i="13"/>
  <c r="K47" i="13" s="1"/>
  <c r="Z115" i="13"/>
  <c r="Y115" i="13"/>
  <c r="I15" i="18"/>
  <c r="AO13" i="13"/>
  <c r="O110" i="13"/>
  <c r="O114" i="13"/>
  <c r="AO7" i="13"/>
  <c r="K110" i="13"/>
  <c r="K114" i="13"/>
  <c r="N110" i="13"/>
  <c r="U124" i="10"/>
  <c r="R117" i="10"/>
  <c r="P117" i="10"/>
  <c r="Q117" i="10"/>
  <c r="O117" i="10"/>
  <c r="N117" i="10" s="1"/>
  <c r="T117" i="10"/>
  <c r="S114" i="10"/>
  <c r="AE10" i="10"/>
  <c r="S117" i="10"/>
  <c r="O123" i="10"/>
  <c r="U122" i="10"/>
  <c r="N30" i="15"/>
  <c r="AE16" i="10"/>
  <c r="T122" i="10"/>
  <c r="S123" i="10"/>
  <c r="Q122" i="10"/>
  <c r="R122" i="10"/>
  <c r="R123" i="10"/>
  <c r="N123" i="10" s="1"/>
  <c r="P122" i="10"/>
  <c r="N122" i="10" s="1"/>
  <c r="I16" i="19"/>
  <c r="Q123" i="10"/>
  <c r="P123" i="10"/>
  <c r="U125" i="10"/>
  <c r="I18" i="18"/>
  <c r="I13" i="19"/>
  <c r="N32" i="15"/>
  <c r="O124" i="10"/>
  <c r="T125" i="10"/>
  <c r="U120" i="10"/>
  <c r="I18" i="19"/>
  <c r="O125" i="10"/>
  <c r="N125" i="10" s="1"/>
  <c r="AE18" i="10"/>
  <c r="R125" i="10"/>
  <c r="S120" i="10"/>
  <c r="N120" i="10" s="1"/>
  <c r="AE8" i="10"/>
  <c r="AE13" i="10"/>
  <c r="Q125" i="10"/>
  <c r="R120" i="10"/>
  <c r="I15" i="19"/>
  <c r="S125" i="10"/>
  <c r="P115" i="10"/>
  <c r="N118" i="10"/>
  <c r="AE17" i="10"/>
  <c r="T124" i="10"/>
  <c r="R119" i="10"/>
  <c r="N22" i="15"/>
  <c r="I10" i="19"/>
  <c r="U116" i="10"/>
  <c r="N31" i="15"/>
  <c r="O115" i="10"/>
  <c r="U115" i="10"/>
  <c r="S124" i="10"/>
  <c r="Q119" i="10"/>
  <c r="T115" i="10"/>
  <c r="R124" i="10"/>
  <c r="P119" i="10"/>
  <c r="N26" i="15"/>
  <c r="S115" i="10"/>
  <c r="Q124" i="10"/>
  <c r="N124" i="10" s="1"/>
  <c r="Q116" i="10"/>
  <c r="R115" i="10"/>
  <c r="P124" i="10"/>
  <c r="Q115" i="10"/>
  <c r="N115" i="10" s="1"/>
  <c r="M114" i="10"/>
  <c r="K114" i="10"/>
  <c r="L114" i="10"/>
  <c r="J116" i="10"/>
  <c r="M115" i="10"/>
  <c r="AD7" i="10"/>
  <c r="J125" i="10"/>
  <c r="H7" i="19"/>
  <c r="H9" i="19"/>
  <c r="J114" i="10"/>
  <c r="L115" i="10"/>
  <c r="I117" i="10"/>
  <c r="K115" i="10"/>
  <c r="H8" i="19"/>
  <c r="I114" i="10"/>
  <c r="J124" i="10"/>
  <c r="P23" i="16"/>
  <c r="H31" i="16"/>
  <c r="T29" i="16"/>
  <c r="W111" i="13" l="1"/>
  <c r="Y111" i="13"/>
  <c r="AP14" i="13"/>
  <c r="Z111" i="13"/>
  <c r="U115" i="13"/>
  <c r="AP7" i="13"/>
  <c r="V115" i="13"/>
  <c r="N21" i="16"/>
  <c r="AP18" i="13"/>
  <c r="U111" i="13"/>
  <c r="P111" i="13" s="1"/>
  <c r="T111" i="13"/>
  <c r="V111" i="13"/>
  <c r="T115" i="13"/>
  <c r="P115" i="13" s="1"/>
  <c r="X115" i="13"/>
  <c r="T113" i="13"/>
  <c r="I8" i="18"/>
  <c r="AP13" i="13"/>
  <c r="N28" i="16"/>
  <c r="C6" i="17" s="1"/>
  <c r="W114" i="13"/>
  <c r="X114" i="13"/>
  <c r="Y114" i="13"/>
  <c r="T114" i="13"/>
  <c r="P114" i="13" s="1"/>
  <c r="AP17" i="13"/>
  <c r="N31" i="16"/>
  <c r="V110" i="13"/>
  <c r="I17" i="18"/>
  <c r="V114" i="13"/>
  <c r="Z114" i="13"/>
  <c r="Z104" i="13" s="1"/>
  <c r="Z105" i="13" s="1"/>
  <c r="Z106" i="13" s="1"/>
  <c r="Z107" i="13" s="1"/>
  <c r="N24" i="16"/>
  <c r="I13" i="18"/>
  <c r="P112" i="13"/>
  <c r="Y113" i="13"/>
  <c r="Y110" i="13"/>
  <c r="X110" i="13"/>
  <c r="U113" i="13"/>
  <c r="X113" i="13"/>
  <c r="T110" i="13"/>
  <c r="T104" i="13" s="1"/>
  <c r="I16" i="18"/>
  <c r="P108" i="13"/>
  <c r="AP16" i="13"/>
  <c r="V113" i="13"/>
  <c r="U6" i="13"/>
  <c r="W110" i="13"/>
  <c r="U110" i="13"/>
  <c r="W113" i="13"/>
  <c r="T127" i="13"/>
  <c r="G33" i="15"/>
  <c r="G33" i="10"/>
  <c r="S37" i="10"/>
  <c r="W37" i="10"/>
  <c r="Q37" i="10"/>
  <c r="T37" i="10"/>
  <c r="U37" i="10"/>
  <c r="R47" i="13"/>
  <c r="U47" i="13"/>
  <c r="T47" i="13"/>
  <c r="W47" i="13"/>
  <c r="S47" i="13"/>
  <c r="Q47" i="13"/>
  <c r="H62" i="13"/>
  <c r="K62" i="13"/>
  <c r="G62" i="13"/>
  <c r="AI62" i="13" s="1"/>
  <c r="H59" i="13"/>
  <c r="K59" i="13"/>
  <c r="F59" i="13"/>
  <c r="G58" i="13"/>
  <c r="J58" i="13"/>
  <c r="H58" i="13"/>
  <c r="K58" i="13"/>
  <c r="K20" i="18"/>
  <c r="AB33" i="16"/>
  <c r="AA115" i="13"/>
  <c r="AI104" i="13"/>
  <c r="V33" i="16"/>
  <c r="AA110" i="13"/>
  <c r="AI105" i="13"/>
  <c r="AA108" i="13"/>
  <c r="AF104" i="13"/>
  <c r="AA104" i="13" s="1"/>
  <c r="AA109" i="13"/>
  <c r="P109" i="13"/>
  <c r="T6" i="13"/>
  <c r="I10" i="18"/>
  <c r="Z6" i="13"/>
  <c r="X6" i="13"/>
  <c r="Y6" i="13"/>
  <c r="N23" i="16"/>
  <c r="N27" i="16"/>
  <c r="W6" i="13"/>
  <c r="P19" i="13"/>
  <c r="N33" i="16" s="1"/>
  <c r="V6" i="13"/>
  <c r="N22" i="16"/>
  <c r="N26" i="16"/>
  <c r="N30" i="16"/>
  <c r="G110" i="13"/>
  <c r="AO16" i="13"/>
  <c r="H28" i="16"/>
  <c r="H32" i="16"/>
  <c r="G109" i="13"/>
  <c r="AO9" i="13"/>
  <c r="G115" i="13"/>
  <c r="O108" i="13"/>
  <c r="M113" i="13"/>
  <c r="AO11" i="13"/>
  <c r="H24" i="16"/>
  <c r="M108" i="13"/>
  <c r="K113" i="13"/>
  <c r="N113" i="13"/>
  <c r="N104" i="13" s="1"/>
  <c r="N105" i="13" s="1"/>
  <c r="N106" i="13" s="1"/>
  <c r="N107" i="13" s="1"/>
  <c r="H25" i="16"/>
  <c r="L113" i="13"/>
  <c r="M6" i="13"/>
  <c r="H11" i="18"/>
  <c r="G19" i="13"/>
  <c r="H33" i="16" s="1"/>
  <c r="L6" i="13"/>
  <c r="L112" i="13"/>
  <c r="H14" i="18"/>
  <c r="K112" i="13"/>
  <c r="K111" i="13"/>
  <c r="G111" i="13" s="1"/>
  <c r="M112" i="13"/>
  <c r="AO17" i="13"/>
  <c r="H23" i="16"/>
  <c r="H27" i="16"/>
  <c r="M114" i="13"/>
  <c r="O112" i="13"/>
  <c r="H22" i="16"/>
  <c r="H26" i="16"/>
  <c r="H30" i="16"/>
  <c r="K6" i="13"/>
  <c r="L114" i="13"/>
  <c r="L111" i="13"/>
  <c r="O6" i="13"/>
  <c r="M111" i="13"/>
  <c r="H29" i="16"/>
  <c r="N6" i="13"/>
  <c r="AO14" i="13"/>
  <c r="G33" i="16"/>
  <c r="S116" i="10"/>
  <c r="I9" i="18"/>
  <c r="O121" i="10"/>
  <c r="S121" i="10"/>
  <c r="AE7" i="10"/>
  <c r="R114" i="10"/>
  <c r="N24" i="15"/>
  <c r="N28" i="15"/>
  <c r="Q6" i="10"/>
  <c r="I14" i="19"/>
  <c r="O114" i="10"/>
  <c r="P121" i="10"/>
  <c r="P6" i="10"/>
  <c r="N21" i="15"/>
  <c r="B6" i="17" s="1"/>
  <c r="I9" i="19"/>
  <c r="R116" i="10"/>
  <c r="U121" i="10"/>
  <c r="P114" i="10"/>
  <c r="N23" i="15"/>
  <c r="N27" i="15"/>
  <c r="P116" i="10"/>
  <c r="N116" i="10" s="1"/>
  <c r="T116" i="10"/>
  <c r="R121" i="10"/>
  <c r="Q114" i="10"/>
  <c r="O6" i="10"/>
  <c r="I14" i="18"/>
  <c r="U114" i="10"/>
  <c r="T114" i="10"/>
  <c r="Q121" i="10"/>
  <c r="T121" i="10"/>
  <c r="U6" i="10"/>
  <c r="T6" i="10"/>
  <c r="N19" i="10"/>
  <c r="N33" i="15" s="1"/>
  <c r="P2" i="13"/>
  <c r="AE7" i="16"/>
  <c r="F41" i="15"/>
  <c r="V24" i="15"/>
  <c r="AG8" i="16"/>
  <c r="AG12" i="16"/>
  <c r="J25" i="16"/>
  <c r="V23" i="15"/>
  <c r="AG5" i="16"/>
  <c r="AG13" i="16"/>
  <c r="AE3" i="16"/>
  <c r="AE11" i="16"/>
  <c r="AF14" i="16"/>
  <c r="AG6" i="16"/>
  <c r="AA23" i="16"/>
  <c r="AG3" i="16"/>
  <c r="AG4" i="16"/>
  <c r="AG11" i="16"/>
  <c r="AG15" i="16"/>
  <c r="X26" i="16"/>
  <c r="AG7" i="16"/>
  <c r="V26" i="15"/>
  <c r="L17" i="19"/>
  <c r="J9" i="19"/>
  <c r="J11" i="18"/>
  <c r="W114" i="10"/>
  <c r="X125" i="10"/>
  <c r="AA118" i="10"/>
  <c r="X117" i="10"/>
  <c r="V117" i="10" s="1"/>
  <c r="J10" i="18"/>
  <c r="L10" i="19"/>
  <c r="V21" i="15"/>
  <c r="B7" i="17" s="1"/>
  <c r="V25" i="15"/>
  <c r="Y117" i="10"/>
  <c r="AA114" i="10"/>
  <c r="W125" i="10"/>
  <c r="Z118" i="10"/>
  <c r="W117" i="10"/>
  <c r="V32" i="15"/>
  <c r="J9" i="18"/>
  <c r="L9" i="19"/>
  <c r="L11" i="19"/>
  <c r="X137" i="10"/>
  <c r="AA124" i="10"/>
  <c r="J7" i="18"/>
  <c r="J10" i="19"/>
  <c r="AF18" i="10"/>
  <c r="Z114" i="10"/>
  <c r="V114" i="10" s="1"/>
  <c r="AA116" i="10"/>
  <c r="AF10" i="10"/>
  <c r="AF17" i="10"/>
  <c r="Y114" i="10"/>
  <c r="Z124" i="10"/>
  <c r="X118" i="10"/>
  <c r="V118" i="10" s="1"/>
  <c r="Z116" i="10"/>
  <c r="J18" i="18"/>
  <c r="J7" i="19"/>
  <c r="L7" i="19"/>
  <c r="Y125" i="10"/>
  <c r="J11" i="19"/>
  <c r="AF7" i="10"/>
  <c r="Y118" i="10"/>
  <c r="AF9" i="10"/>
  <c r="Y124" i="10"/>
  <c r="Y116" i="10"/>
  <c r="J18" i="19"/>
  <c r="H21" i="16"/>
  <c r="C5" i="17" s="1"/>
  <c r="AE4" i="16"/>
  <c r="AE8" i="16"/>
  <c r="AE14" i="16"/>
  <c r="AE13" i="16"/>
  <c r="AE5" i="16"/>
  <c r="AE9" i="16"/>
  <c r="I22" i="16"/>
  <c r="Q47" i="16"/>
  <c r="R47" i="16" s="1"/>
  <c r="Q42" i="16"/>
  <c r="R42" i="16" s="1"/>
  <c r="Q51" i="16"/>
  <c r="R51" i="16" s="1"/>
  <c r="Q50" i="16"/>
  <c r="R50" i="16" s="1"/>
  <c r="C4" i="17"/>
  <c r="F41" i="16"/>
  <c r="AF4" i="16"/>
  <c r="AE12" i="16"/>
  <c r="AF10" i="16"/>
  <c r="AF12" i="16"/>
  <c r="AG14" i="16"/>
  <c r="AG9" i="16"/>
  <c r="N32" i="16"/>
  <c r="AG10" i="16"/>
  <c r="AF3" i="16"/>
  <c r="Y22" i="16"/>
  <c r="K31" i="16"/>
  <c r="W29" i="16"/>
  <c r="AF7" i="16"/>
  <c r="AE6" i="16"/>
  <c r="AF5" i="16"/>
  <c r="L60" i="15"/>
  <c r="O60" i="15" s="1"/>
  <c r="AF13" i="16"/>
  <c r="K27" i="16"/>
  <c r="AA31" i="16"/>
  <c r="AF6" i="16"/>
  <c r="W33" i="16"/>
  <c r="M32" i="16"/>
  <c r="Q52" i="16"/>
  <c r="R52" i="16" s="1"/>
  <c r="AF8" i="16"/>
  <c r="AF9" i="16"/>
  <c r="AF11" i="16"/>
  <c r="AF15" i="16"/>
  <c r="AE15" i="16"/>
  <c r="W21" i="16"/>
  <c r="AE10" i="16"/>
  <c r="V115" i="10"/>
  <c r="V27" i="15"/>
  <c r="J15" i="18"/>
  <c r="Z122" i="10"/>
  <c r="W120" i="10"/>
  <c r="J13" i="18"/>
  <c r="J15" i="19"/>
  <c r="Y122" i="10"/>
  <c r="AA6" i="10"/>
  <c r="AF15" i="10"/>
  <c r="X122" i="10"/>
  <c r="AF13" i="10"/>
  <c r="W122" i="10"/>
  <c r="V29" i="15"/>
  <c r="L15" i="19"/>
  <c r="V125" i="10"/>
  <c r="V123" i="10"/>
  <c r="AA120" i="10"/>
  <c r="W119" i="10"/>
  <c r="V19" i="10"/>
  <c r="V33" i="15" s="1"/>
  <c r="AA121" i="10"/>
  <c r="X6" i="10"/>
  <c r="AF12" i="10"/>
  <c r="Z121" i="10"/>
  <c r="L14" i="19"/>
  <c r="AF14" i="10"/>
  <c r="Y121" i="10"/>
  <c r="AA119" i="10"/>
  <c r="J14" i="19"/>
  <c r="X121" i="10"/>
  <c r="Z119" i="10"/>
  <c r="J14" i="18"/>
  <c r="L12" i="19"/>
  <c r="V28" i="15"/>
  <c r="Y119" i="10"/>
  <c r="H18" i="19"/>
  <c r="J120" i="10"/>
  <c r="M120" i="10"/>
  <c r="I125" i="10"/>
  <c r="H125" i="10" s="1"/>
  <c r="H29" i="15"/>
  <c r="H32" i="15"/>
  <c r="K120" i="10"/>
  <c r="H116" i="10"/>
  <c r="M125" i="10"/>
  <c r="H13" i="18"/>
  <c r="L120" i="10"/>
  <c r="L125" i="10"/>
  <c r="H114" i="10"/>
  <c r="M117" i="10"/>
  <c r="H10" i="18"/>
  <c r="H24" i="15"/>
  <c r="I124" i="10"/>
  <c r="H31" i="15"/>
  <c r="H115" i="10"/>
  <c r="L124" i="10"/>
  <c r="H119" i="10"/>
  <c r="H16" i="18"/>
  <c r="H17" i="18"/>
  <c r="AD10" i="10"/>
  <c r="K118" i="10"/>
  <c r="K117" i="10"/>
  <c r="M118" i="10"/>
  <c r="AD17" i="10"/>
  <c r="L6" i="10"/>
  <c r="H121" i="10"/>
  <c r="K6" i="10"/>
  <c r="L117" i="10"/>
  <c r="M124" i="10"/>
  <c r="J117" i="10"/>
  <c r="K124" i="10"/>
  <c r="J118" i="10"/>
  <c r="H30" i="15"/>
  <c r="M123" i="10"/>
  <c r="J6" i="10"/>
  <c r="H25" i="15"/>
  <c r="I122" i="10"/>
  <c r="H11" i="19"/>
  <c r="AD16" i="10"/>
  <c r="L122" i="10"/>
  <c r="J122" i="10"/>
  <c r="H18" i="18"/>
  <c r="H19" i="10"/>
  <c r="H33" i="15" s="1"/>
  <c r="L118" i="10"/>
  <c r="K122" i="10"/>
  <c r="I6" i="10"/>
  <c r="I118" i="10"/>
  <c r="AD11" i="10"/>
  <c r="L123" i="10"/>
  <c r="I123" i="10"/>
  <c r="J123" i="10"/>
  <c r="H8" i="18"/>
  <c r="M6" i="10"/>
  <c r="M122" i="10"/>
  <c r="Q49" i="16"/>
  <c r="R49" i="16" s="1"/>
  <c r="G20" i="18"/>
  <c r="Q45" i="16"/>
  <c r="R45" i="16" s="1"/>
  <c r="Q48" i="16"/>
  <c r="R48" i="16" s="1"/>
  <c r="Q46" i="16"/>
  <c r="R46" i="16" s="1"/>
  <c r="Q44" i="16"/>
  <c r="R44" i="16" s="1"/>
  <c r="Q43" i="16"/>
  <c r="R43" i="16" s="1"/>
  <c r="AI61" i="13"/>
  <c r="AI59" i="13"/>
  <c r="AI60" i="13"/>
  <c r="W35" i="10"/>
  <c r="V35" i="10"/>
  <c r="Q35" i="10"/>
  <c r="T35" i="10"/>
  <c r="U35" i="10"/>
  <c r="O47" i="13"/>
  <c r="S35" i="10"/>
  <c r="V32" i="10"/>
  <c r="Y46" i="13"/>
  <c r="T32" i="10"/>
  <c r="U32" i="10"/>
  <c r="I46" i="13"/>
  <c r="R32" i="10"/>
  <c r="Q32" i="10"/>
  <c r="I48" i="13"/>
  <c r="Y47" i="13"/>
  <c r="M50" i="13"/>
  <c r="K49" i="13"/>
  <c r="L49" i="13"/>
  <c r="S29" i="10"/>
  <c r="J47" i="13"/>
  <c r="N49" i="13"/>
  <c r="Y49" i="13"/>
  <c r="O49" i="13"/>
  <c r="L47" i="13"/>
  <c r="I49" i="13"/>
  <c r="M49" i="13"/>
  <c r="L50" i="13"/>
  <c r="Z48" i="13"/>
  <c r="L48" i="13"/>
  <c r="L46" i="13"/>
  <c r="N48" i="13"/>
  <c r="N46" i="13"/>
  <c r="O50" i="13"/>
  <c r="J46" i="13"/>
  <c r="M46" i="13"/>
  <c r="K50" i="13"/>
  <c r="N50" i="13"/>
  <c r="I47" i="13"/>
  <c r="O48" i="13"/>
  <c r="O46" i="13"/>
  <c r="Q49" i="13"/>
  <c r="Y50" i="13"/>
  <c r="R49" i="13"/>
  <c r="N47" i="13"/>
  <c r="M48" i="13"/>
  <c r="M47" i="13"/>
  <c r="J48" i="13"/>
  <c r="I50" i="13"/>
  <c r="W104" i="13" l="1"/>
  <c r="W105" i="13" s="1"/>
  <c r="W106" i="13" s="1"/>
  <c r="W107" i="13" s="1"/>
  <c r="U104" i="13"/>
  <c r="U105" i="13" s="1"/>
  <c r="U106" i="13" s="1"/>
  <c r="U107" i="13" s="1"/>
  <c r="V104" i="13"/>
  <c r="V105" i="13" s="1"/>
  <c r="V106" i="13" s="1"/>
  <c r="V107" i="13" s="1"/>
  <c r="X104" i="13"/>
  <c r="X105" i="13" s="1"/>
  <c r="X106" i="13" s="1"/>
  <c r="X107" i="13" s="1"/>
  <c r="Y104" i="13"/>
  <c r="Y105" i="13" s="1"/>
  <c r="Y106" i="13" s="1"/>
  <c r="Y107" i="13" s="1"/>
  <c r="P113" i="13"/>
  <c r="P110" i="13"/>
  <c r="AI58" i="13"/>
  <c r="I20" i="18"/>
  <c r="T105" i="13"/>
  <c r="O104" i="13"/>
  <c r="O105" i="13" s="1"/>
  <c r="O106" i="13" s="1"/>
  <c r="O107" i="13" s="1"/>
  <c r="G113" i="13"/>
  <c r="G108" i="13"/>
  <c r="M104" i="13"/>
  <c r="M105" i="13" s="1"/>
  <c r="M106" i="13" s="1"/>
  <c r="M107" i="13" s="1"/>
  <c r="K104" i="13"/>
  <c r="K105" i="13" s="1"/>
  <c r="G114" i="13"/>
  <c r="L104" i="13"/>
  <c r="L105" i="13" s="1"/>
  <c r="L106" i="13" s="1"/>
  <c r="L107" i="13" s="1"/>
  <c r="G112" i="13"/>
  <c r="N114" i="10"/>
  <c r="N121" i="10"/>
  <c r="Q41" i="16"/>
  <c r="R41" i="16" s="1"/>
  <c r="V120" i="10"/>
  <c r="V116" i="10"/>
  <c r="V124" i="10"/>
  <c r="J20" i="18"/>
  <c r="V121" i="10"/>
  <c r="V122" i="10"/>
  <c r="V119" i="10"/>
  <c r="H120" i="10"/>
  <c r="H117" i="10"/>
  <c r="H118" i="10"/>
  <c r="H124" i="10"/>
  <c r="H20" i="18"/>
  <c r="H122" i="10"/>
  <c r="H123" i="10"/>
  <c r="AI49" i="13"/>
  <c r="AI46" i="13"/>
  <c r="AI47" i="13"/>
  <c r="AI50" i="13"/>
  <c r="AI48" i="13"/>
  <c r="P104" i="13" l="1"/>
  <c r="P105" i="13"/>
  <c r="T106" i="13"/>
  <c r="K106" i="13"/>
  <c r="G105" i="13"/>
  <c r="G104" i="13"/>
  <c r="P106" i="13" l="1"/>
  <c r="T107" i="13"/>
  <c r="P107" i="13" s="1"/>
  <c r="K107" i="13"/>
  <c r="G107" i="13" s="1"/>
  <c r="G10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Patrick, Katy H.</author>
    <author>tc={63D1A0D7-5852-45A3-AB54-FB31B586A484}</author>
    <author>tc={0E9BBD26-D069-4BCF-BE1D-A348CF6322CC}</author>
    <author>tc={ED2FD03B-4611-47A7-A5CA-CF8FE29C83F7}</author>
    <author>tc={C91D5E64-CDE6-4F90-BFCD-23F161B05C59}</author>
    <author>tc={3BAFEFA9-9389-4C33-9045-8F1FFAA05671}</author>
    <author>LLC</author>
  </authors>
  <commentList>
    <comment ref="F3" authorId="0" shapeId="0" xr:uid="{A6EBA6AA-745C-47D2-A4C9-67E99093741A}">
      <text>
        <r>
          <rPr>
            <b/>
            <sz val="9"/>
            <color indexed="81"/>
            <rFont val="Tahoma"/>
            <family val="2"/>
          </rPr>
          <t>Patrick, Katy H.:</t>
        </r>
        <r>
          <rPr>
            <sz val="9"/>
            <color indexed="81"/>
            <rFont val="Tahoma"/>
            <family val="2"/>
          </rPr>
          <t xml:space="preserve">
Get data from TEC Houtly or Sytem Meter ID in LRS</t>
        </r>
      </text>
    </comment>
    <comment ref="G7" authorId="1" shapeId="0" xr:uid="{63D1A0D7-5852-45A3-AB54-FB31B586A484}">
      <text>
        <t>[Threaded comment]
Your version of Excel allows you to read this threaded comment; however, any edits to it will get removed if the file is opened in a newer version of Excel. Learn more: https://go.microsoft.com/fwlink/?linkid=870924
Comment:
    J33</t>
      </text>
    </comment>
    <comment ref="I7" authorId="2" shapeId="0" xr:uid="{0E9BBD26-D069-4BCF-BE1D-A348CF6322CC}">
      <text>
        <t>[Threaded comment]
Your version of Excel allows you to read this threaded comment; however, any edits to it will get removed if the file is opened in a newer version of Excel. Learn more: https://go.microsoft.com/fwlink/?linkid=870924
Comment:
    t33</t>
      </text>
    </comment>
    <comment ref="K7" authorId="3" shapeId="0" xr:uid="{ED2FD03B-4611-47A7-A5CA-CF8FE29C83F7}">
      <text>
        <t>[Threaded comment]
Your version of Excel allows you to read this threaded comment; however, any edits to it will get removed if the file is opened in a newer version of Excel. Learn more: https://go.microsoft.com/fwlink/?linkid=870924
Comment:
    V33</t>
      </text>
    </comment>
    <comment ref="L7" authorId="4" shapeId="0" xr:uid="{C91D5E64-CDE6-4F90-BFCD-23F161B05C59}">
      <text>
        <t>[Threaded comment]
Your version of Excel allows you to read this threaded comment; however, any edits to it will get removed if the file is opened in a newer version of Excel. Learn more: https://go.microsoft.com/fwlink/?linkid=870924
Comment:
    U33</t>
      </text>
    </comment>
    <comment ref="O7" authorId="5" shapeId="0" xr:uid="{3BAFEFA9-9389-4C33-9045-8F1FFAA05671}">
      <text>
        <t>[Threaded comment]
Your version of Excel allows you to read this threaded comment; however, any edits to it will get removed if the file is opened in a newer version of Excel. Learn more: https://go.microsoft.com/fwlink/?linkid=870924
Comment:
    Q33</t>
      </text>
    </comment>
    <comment ref="Q25" authorId="6" shapeId="0" xr:uid="{00000000-0006-0000-0100-000001000000}">
      <text>
        <r>
          <rPr>
            <b/>
            <sz val="11"/>
            <color indexed="81"/>
            <rFont val="Tahoma"/>
            <family val="2"/>
          </rPr>
          <t xml:space="preserve">KHP:
</t>
        </r>
        <r>
          <rPr>
            <sz val="11"/>
            <color indexed="81"/>
            <rFont val="Tahoma"/>
            <family val="2"/>
          </rPr>
          <t xml:space="preserve">
5 are GSLD - the rest are GSD.  
Based on Susan's SBG Incentive spreadsheet.  Katy did %'s of credit for
primary served customers vs. total to get breakdown.    KHP 2/3/23
</t>
        </r>
      </text>
    </comment>
    <comment ref="P114" authorId="6" shapeId="0" xr:uid="{00000000-0006-0000-0100-000002000000}">
      <text>
        <r>
          <rPr>
            <b/>
            <sz val="11"/>
            <color indexed="81"/>
            <rFont val="Tahoma"/>
            <family val="2"/>
          </rPr>
          <t>LLC:</t>
        </r>
        <r>
          <rPr>
            <sz val="11"/>
            <color indexed="81"/>
            <rFont val="Tahoma"/>
            <family val="2"/>
          </rPr>
          <t xml:space="preserve">
JAN-APR:
Trans Code G was included in strata 1 with O and 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tc={639F1A77-2489-4023-A9D9-0E8A9F267503}</author>
    <author>tc={76E924C4-EB2D-4259-BD5C-D67E5868BD5A}</author>
    <author>tc={61232B67-6B8E-47A7-96D8-AA3468D5885F}</author>
    <author>tc={2FE1A661-5874-4C4A-AC80-392745DAE395}</author>
    <author>LLC</author>
  </authors>
  <commentList>
    <comment ref="C7" authorId="0" shapeId="0" xr:uid="{639F1A77-2489-4023-A9D9-0E8A9F267503}">
      <text>
        <t>[Threaded comment]
Your version of Excel allows you to read this threaded comment; however, any edits to it will get removed if the file is opened in a newer version of Excel. Learn more: https://go.microsoft.com/fwlink/?linkid=870924
Comment:
    R18-total line</t>
      </text>
    </comment>
    <comment ref="F7" authorId="1" shapeId="0" xr:uid="{76E924C4-EB2D-4259-BD5C-D67E5868BD5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in lrs--go to system tab on left then data tab on top and select the interval for the correct date and time of the peak or each month</t>
      </text>
    </comment>
    <comment ref="AB7" authorId="2" shapeId="0" xr:uid="{61232B67-6B8E-47A7-96D8-AA3468D5885F}">
      <text>
        <t>[Threaded comment]
Your version of Excel allows you to read this threaded comment; however, any edits to it will get removed if the file is opened in a newer version of Excel. Learn more: https://go.microsoft.com/fwlink/?linkid=870924
Comment:
    Go to dates tab to find gsld dates and times</t>
      </text>
    </comment>
    <comment ref="B34" authorId="3" shapeId="0" xr:uid="{2FE1A661-5874-4C4A-AC80-392745DAE395}">
      <text>
        <t>[Threaded comment]
Your version of Excel allows you to read this threaded comment; however, any edits to it will get removed if the file is opened in a newer version of Excel. Learn more: https://go.microsoft.com/fwlink/?linkid=870924
Comment:
    Go to 2022 actual folder and ncpwxo worksheet and cpy/paste</t>
      </text>
    </comment>
    <comment ref="I45" authorId="4" shapeId="0" xr:uid="{00000000-0006-0000-0200-000001000000}">
      <text>
        <r>
          <rPr>
            <b/>
            <sz val="11"/>
            <color indexed="81"/>
            <rFont val="Tahoma"/>
            <family val="2"/>
          </rPr>
          <t>LLC:</t>
        </r>
        <r>
          <rPr>
            <sz val="11"/>
            <color indexed="81"/>
            <rFont val="Tahoma"/>
            <family val="2"/>
          </rPr>
          <t xml:space="preserve">
All are GSD customers.
Based on Susan's SBG Incentive spreadsheet.  Katy checked rate and Transformer code and updated %'s.
KHP  2/6/21</t>
        </r>
      </text>
    </comment>
    <comment ref="Q45" authorId="4" shapeId="0" xr:uid="{00000000-0006-0000-0200-000002000000}">
      <text>
        <r>
          <rPr>
            <b/>
            <sz val="11"/>
            <color indexed="81"/>
            <rFont val="Tahoma"/>
            <family val="2"/>
          </rPr>
          <t>KHP:
5 are GSLD - the rest are GSD.  
Based on Susan's SBG Incentive spreadsheet.  Katy did %'s of credit for
primary served customers vs. total to get breakdown.    KHP 2/3/23</t>
        </r>
      </text>
    </comment>
    <comment ref="AE104" authorId="4" shapeId="0" xr:uid="{00000000-0006-0000-0200-000003000000}">
      <text>
        <r>
          <rPr>
            <b/>
            <sz val="11"/>
            <color indexed="81"/>
            <rFont val="Tahoma"/>
            <family val="2"/>
          </rPr>
          <t>LLC:</t>
        </r>
        <r>
          <rPr>
            <sz val="11"/>
            <color indexed="81"/>
            <rFont val="Tahoma"/>
            <family val="2"/>
          </rPr>
          <t xml:space="preserve">
JAN-APR:
Trans Code 6 was included in strata PRM/PRS with TC 5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Patrick, Katy H.</author>
    <author>Hallman, Stacy B.</author>
    <author>Cifuentes, Lori L.</author>
  </authors>
  <commentList>
    <comment ref="L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Patrick, Katy H.:</t>
        </r>
        <r>
          <rPr>
            <sz val="9"/>
            <color indexed="81"/>
            <rFont val="Tahoma"/>
            <family val="2"/>
          </rPr>
          <t xml:space="preserve">
Formulas feed into CP tab.</t>
        </r>
      </text>
    </comment>
    <comment ref="B5" authorId="1" shapeId="0" xr:uid="{958D8E14-953E-4867-A076-1EC27938FADA}">
      <text>
        <r>
          <rPr>
            <b/>
            <sz val="9"/>
            <color indexed="81"/>
            <rFont val="Tahoma"/>
            <family val="2"/>
          </rPr>
          <t>Hallman, Stacy B.:</t>
        </r>
        <r>
          <rPr>
            <sz val="9"/>
            <color indexed="81"/>
            <rFont val="Tahoma"/>
            <family val="2"/>
          </rPr>
          <t xml:space="preserve">
There will be data in here for 2023 due to Prime Time Plus IF it is agreed this is curtailable load. I need to understand how this data is used here and in RSVP column.</t>
        </r>
      </text>
    </comment>
    <comment ref="G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Patrick, Katy H.:</t>
        </r>
        <r>
          <rPr>
            <sz val="9"/>
            <color indexed="81"/>
            <rFont val="Tahoma"/>
            <family val="2"/>
          </rPr>
          <t xml:space="preserve">
Used Winter / Summer #'s from DSM Fore18 to get estimates to use.  EP is not reported on Peak Report so need to use DSM Fore to get estimates.  </t>
        </r>
      </text>
    </comment>
    <comment ref="C25" authorId="2" shapeId="0" xr:uid="{65B589B4-8FD2-447B-9C95-1A81264D65A6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H:\LoadResearch\PRLM Pilot\Analysis\FinalAnalysis\MonthlyAnalysis\2014\Savings Summary_FINAL.xlsx</t>
        </r>
      </text>
    </comment>
    <comment ref="D25" authorId="2" shapeId="0" xr:uid="{CC276AB7-EF20-4F08-86F0-87999D72041B}">
      <text>
        <r>
          <rPr>
            <b/>
            <sz val="9"/>
            <color indexed="81"/>
            <rFont val="Tahoma"/>
            <family val="2"/>
          </rPr>
          <t>Cifuentes, Lori L.:</t>
        </r>
        <r>
          <rPr>
            <sz val="9"/>
            <color indexed="81"/>
            <rFont val="Tahoma"/>
            <family val="2"/>
          </rPr>
          <t xml:space="preserve">
H:\LoadResearch\PRLM Pilot\Analysis\FinalAnalysis\MonthlyAnalysis\2014\Savings Summary_FINAL.xlsx</t>
        </r>
      </text>
    </comment>
  </commentList>
</comments>
</file>

<file path=xl/sharedStrings.xml><?xml version="1.0" encoding="utf-8"?>
<sst xmlns="http://schemas.openxmlformats.org/spreadsheetml/2006/main" count="1520" uniqueCount="236">
  <si>
    <t>MONTH</t>
  </si>
  <si>
    <t>DATE</t>
  </si>
  <si>
    <t>TIME</t>
  </si>
  <si>
    <t>RS</t>
  </si>
  <si>
    <t>GS</t>
  </si>
  <si>
    <t>GSD-TOTAL</t>
  </si>
  <si>
    <t>SL/OL</t>
  </si>
  <si>
    <t>E330</t>
  </si>
  <si>
    <t>GS-COMB</t>
  </si>
  <si>
    <t>GSD</t>
  </si>
  <si>
    <t>IS</t>
  </si>
  <si>
    <t>IS-TOTAL</t>
  </si>
  <si>
    <t>TOTAL</t>
  </si>
  <si>
    <t>SYSTEM</t>
  </si>
  <si>
    <t>METER</t>
  </si>
  <si>
    <t>INTERCHNG</t>
  </si>
  <si>
    <t>SEPARATED</t>
  </si>
  <si>
    <t>NON-SEPRTD</t>
  </si>
  <si>
    <t>PARTIAL</t>
  </si>
  <si>
    <t>REQUIREMENT</t>
  </si>
  <si>
    <t>WHEELING</t>
  </si>
  <si>
    <t>INTERRUPTION AMOUNTS</t>
  </si>
  <si>
    <t>ACTUAL</t>
  </si>
  <si>
    <t>POTENTIAL</t>
  </si>
  <si>
    <t>STANDBY GENERATOR ACTUAL</t>
  </si>
  <si>
    <t>STANDBY GENERATOR POTENTIAL</t>
  </si>
  <si>
    <t>RES LM</t>
  </si>
  <si>
    <t xml:space="preserve">   SEM/SES </t>
  </si>
  <si>
    <t xml:space="preserve">    SEM/PRS</t>
  </si>
  <si>
    <t xml:space="preserve">    PRM/SES</t>
  </si>
  <si>
    <t xml:space="preserve">    PRM/PRS</t>
  </si>
  <si>
    <t xml:space="preserve">    PRM/SUS</t>
  </si>
  <si>
    <t xml:space="preserve">   SEM/SES</t>
  </si>
  <si>
    <t xml:space="preserve">    SUM/PRS</t>
  </si>
  <si>
    <t xml:space="preserve">    SUM/SUS </t>
  </si>
  <si>
    <t>(TC 0,A)</t>
  </si>
  <si>
    <t>(TC 7,G)</t>
  </si>
  <si>
    <t>(TC 6,F)</t>
  </si>
  <si>
    <t xml:space="preserve"> (TC 5,E)</t>
  </si>
  <si>
    <t xml:space="preserve"> (TC 8,H)</t>
  </si>
  <si>
    <t xml:space="preserve"> (TC 0,A)</t>
  </si>
  <si>
    <t xml:space="preserve"> (TC 7,G)</t>
  </si>
  <si>
    <t xml:space="preserve"> (TC 6,F)</t>
  </si>
  <si>
    <t>(TC 8,H)</t>
  </si>
  <si>
    <t xml:space="preserve"> (TC 4,D)</t>
  </si>
  <si>
    <t xml:space="preserve"> (TC 3,C)</t>
  </si>
  <si>
    <t xml:space="preserve">    PRM/PRS </t>
  </si>
  <si>
    <t xml:space="preserve">    SUM/PRS </t>
  </si>
  <si>
    <t>(TC 5,E)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</si>
  <si>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</si>
  <si>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</si>
  <si>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</si>
  <si>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</si>
  <si>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</si>
  <si>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</si>
  <si>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</si>
  <si>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</si>
  <si>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</si>
  <si>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SBG</t>
  </si>
  <si>
    <t>RSVP</t>
  </si>
  <si>
    <t>NOV (S)</t>
  </si>
  <si>
    <t xml:space="preserve">Total </t>
  </si>
  <si>
    <t>Total RS</t>
  </si>
  <si>
    <t>LM</t>
  </si>
  <si>
    <r>
      <t xml:space="preserve">Update values in </t>
    </r>
    <r>
      <rPr>
        <b/>
        <sz val="14"/>
        <color indexed="10"/>
        <rFont val="Arial"/>
        <family val="2"/>
      </rPr>
      <t>RED.</t>
    </r>
  </si>
  <si>
    <t>RES LM (at meter)</t>
  </si>
  <si>
    <t xml:space="preserve">  </t>
  </si>
  <si>
    <t>Ratio Checks:</t>
  </si>
  <si>
    <t>Rate 989-GSSG-1</t>
  </si>
  <si>
    <t>Rates 988-GSLM-1, 203-GSVP</t>
  </si>
  <si>
    <t>C/ILM (GSLM-1)</t>
  </si>
  <si>
    <t>Rate 987-RSLM, 113-RSVP</t>
  </si>
  <si>
    <t>Rates IS: 992-GSLM2,  SBI: 993 =GSLM3</t>
  </si>
  <si>
    <t>Energy (MWH):</t>
  </si>
  <si>
    <t>SYSTEM PEAKS</t>
  </si>
  <si>
    <t>CLASS PEAKS</t>
  </si>
  <si>
    <t>This section creates stratum percentages to apply to January-April 2009 data, which was not collected by these strata prior to rate case.</t>
  </si>
  <si>
    <t>LS</t>
  </si>
  <si>
    <t>Avg</t>
  </si>
  <si>
    <t>Including Losses</t>
  </si>
  <si>
    <t>Actual</t>
  </si>
  <si>
    <t>kwh</t>
  </si>
  <si>
    <t>kw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</si>
  <si>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</si>
  <si>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</si>
  <si>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</si>
  <si>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</si>
  <si>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</si>
  <si>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</si>
  <si>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</si>
  <si>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</si>
  <si>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</si>
  <si>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</si>
  <si>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</si>
  <si>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</si>
  <si>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</si>
  <si>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NCP LF%</t>
  </si>
  <si>
    <t>CP</t>
  </si>
  <si>
    <t>Load Factors</t>
  </si>
  <si>
    <t>NCP</t>
  </si>
  <si>
    <t>MAR (S)</t>
  </si>
  <si>
    <t>Total C/I+DR</t>
  </si>
  <si>
    <t>This section is for Projected COS - use these factors to forecast monthly #'s above off a winter and summer peak fcst\</t>
  </si>
  <si>
    <t>Demand Response</t>
  </si>
  <si>
    <t>C/I LOAD MGNT &amp; DEM RESP ACTUAL</t>
  </si>
  <si>
    <t>C/I LOAD MGNT &amp; DEM RESP POTENTIAL</t>
  </si>
  <si>
    <t>C/I LOAD MGNT +DEM RESP ACTUAL</t>
  </si>
  <si>
    <t>C/I LOAD MGNT + DEM RESP POTENTIAL</t>
  </si>
  <si>
    <t>DSM_FORE</t>
  </si>
  <si>
    <t>Use For COS Inputs</t>
  </si>
  <si>
    <t>Total</t>
  </si>
  <si>
    <t>Retail</t>
  </si>
  <si>
    <t>Historical Avg</t>
  </si>
  <si>
    <t>Projected</t>
  </si>
  <si>
    <t>Historical</t>
  </si>
  <si>
    <t>Should all be positive:</t>
  </si>
  <si>
    <t>The individual stratums may be over 100%.  They are like CP's to the NCP class load shape.</t>
  </si>
  <si>
    <t>Rate class load factors should always be less than 100%.</t>
  </si>
  <si>
    <t>Class NCP should always be &gt;= CP  (but not necessarily true for stratums)</t>
  </si>
  <si>
    <t>DTE_RVN</t>
  </si>
  <si>
    <t>CD_RTE_CLSS</t>
  </si>
  <si>
    <t>SumOfCNT_CUS</t>
  </si>
  <si>
    <t xml:space="preserve">DEFAULT   </t>
  </si>
  <si>
    <t xml:space="preserve">GS        </t>
  </si>
  <si>
    <t xml:space="preserve">GSD       </t>
  </si>
  <si>
    <t>GSD OPTION</t>
  </si>
  <si>
    <t xml:space="preserve">GSDT      </t>
  </si>
  <si>
    <t xml:space="preserve">GSLM-1    </t>
  </si>
  <si>
    <t xml:space="preserve">GSLM-2    </t>
  </si>
  <si>
    <t xml:space="preserve">GSLM-3    </t>
  </si>
  <si>
    <t xml:space="preserve">GSSG-1    </t>
  </si>
  <si>
    <t xml:space="preserve">GST       </t>
  </si>
  <si>
    <t xml:space="preserve">IS        </t>
  </si>
  <si>
    <t xml:space="preserve">IST       </t>
  </si>
  <si>
    <t xml:space="preserve">LS-1      </t>
  </si>
  <si>
    <t xml:space="preserve">RS        </t>
  </si>
  <si>
    <t xml:space="preserve">RSD       </t>
  </si>
  <si>
    <t xml:space="preserve">RSL-3     </t>
  </si>
  <si>
    <t xml:space="preserve">RSVP      </t>
  </si>
  <si>
    <t xml:space="preserve">SBFT      </t>
  </si>
  <si>
    <t xml:space="preserve">SBI       </t>
  </si>
  <si>
    <t>SMARTSOURC</t>
  </si>
  <si>
    <t xml:space="preserve">TS        </t>
  </si>
  <si>
    <t>Row Labels</t>
  </si>
  <si>
    <t>Grand Total</t>
  </si>
  <si>
    <t>Column Labels</t>
  </si>
  <si>
    <t>Sum of SumOfCNT_CUS</t>
  </si>
  <si>
    <t>ALT_Class</t>
  </si>
  <si>
    <t>LESS IS</t>
  </si>
  <si>
    <t>Source:</t>
  </si>
  <si>
    <t>Resource Plng</t>
  </si>
  <si>
    <t xml:space="preserve">RST       </t>
  </si>
  <si>
    <t>2009-2015 Historical Average</t>
  </si>
  <si>
    <t>Should be zero</t>
  </si>
  <si>
    <t>or negative</t>
  </si>
  <si>
    <t>(NCP LF%&lt; CP LF%)</t>
  </si>
  <si>
    <t>Check</t>
  </si>
  <si>
    <t>2016 Projected</t>
  </si>
  <si>
    <t>Formula changed</t>
  </si>
  <si>
    <t>From Statum Statistics Export</t>
  </si>
  <si>
    <t xml:space="preserve">From  "LRS Analysis_NCP.sas" </t>
  </si>
  <si>
    <t>From Stratum Statistics Export OR results of "LRS Analysis_CP.sas" (both should have same results)</t>
  </si>
  <si>
    <t>SBG*</t>
  </si>
  <si>
    <t>DmdRsp*</t>
  </si>
  <si>
    <t>C/I LM**</t>
  </si>
  <si>
    <t>Use For 2018 RSVP</t>
  </si>
  <si>
    <t>Winter Savings (kw)</t>
  </si>
  <si>
    <t>Summer Savings (kw)</t>
  </si>
  <si>
    <t>W ratio</t>
  </si>
  <si>
    <t>S ratio</t>
  </si>
  <si>
    <t>Question:  Is March and November (sometimes Dec) winter or summer?  It needs to be consistent with the CP.</t>
  </si>
  <si>
    <t>1,2,3</t>
  </si>
  <si>
    <t>cut and pasted values instead of using winter/summer savings in columns C and D</t>
  </si>
  <si>
    <t>updated Feb 2021 from Drema's file</t>
  </si>
  <si>
    <t>18:00</t>
  </si>
  <si>
    <t>17:00</t>
  </si>
  <si>
    <t>19:00</t>
  </si>
  <si>
    <t xml:space="preserve">Values used for 2022 COS were from the DSM_FORE 23 file </t>
  </si>
  <si>
    <t>updated with numbers from projected 2022 - RS Seasonality on Projected DSM tab</t>
  </si>
  <si>
    <t>GSLD</t>
  </si>
  <si>
    <t>Not used at this time</t>
  </si>
  <si>
    <t>From EX2</t>
  </si>
  <si>
    <t>peak of Class peaks</t>
  </si>
  <si>
    <t>1)</t>
  </si>
  <si>
    <t>System Meter comes from TEC Hourly file created by Forecasting</t>
  </si>
  <si>
    <t>Can pull numbers from TEC Hourly or ID 09105 in LRS - does not matter they come from the same cource</t>
  </si>
  <si>
    <t>Date and time of System Peaks comes from Forecasting's Peak Report</t>
  </si>
  <si>
    <t>Can pull numbers from EX2 Report or from Forecasting files/Peak Report</t>
  </si>
  <si>
    <t>2)</t>
  </si>
  <si>
    <t>RS - demands from EX2 report - peaks tab - copy/paste</t>
  </si>
  <si>
    <t>3)</t>
  </si>
  <si>
    <t xml:space="preserve">GS - total is a formula - Stratums come from EX5 report </t>
  </si>
  <si>
    <t>4)</t>
  </si>
  <si>
    <t xml:space="preserve">GSD - total is a formula - Stratums come from EX5 report </t>
  </si>
  <si>
    <t>5)</t>
  </si>
  <si>
    <t>GSLD - total is a formula - Stratums come from EX2 report</t>
  </si>
  <si>
    <t>6)</t>
  </si>
  <si>
    <t>SL/OL - demands from EX2 report - peaks tab - copy/paste</t>
  </si>
  <si>
    <t>7)</t>
  </si>
  <si>
    <t>Potential LM comes from DSM tab</t>
  </si>
  <si>
    <t>8)</t>
  </si>
  <si>
    <t>Standby Generator Actual/Potential comes from DSM tab</t>
  </si>
  <si>
    <t>Check to see how many are primary vs. secondary - get report from Susan (or group) with monthly credit $'s and caluclate % of primary and secondary based on credit $</t>
  </si>
  <si>
    <t>9)</t>
  </si>
  <si>
    <t>CILM and Demand Response Actual and Potential comes from DSM tab</t>
  </si>
  <si>
    <t>For SBG Potential - check to see if all accounts are GSD vs. GSLD - calculate % of each</t>
  </si>
  <si>
    <t>For CILM/DR Potential - check to see if all accounts are GS vs. GSD - calculate % of each</t>
  </si>
  <si>
    <t>10)</t>
  </si>
  <si>
    <t>If had an interruption during the year - check to see if it occurred on the peak date/time</t>
  </si>
  <si>
    <t>Fill in if it occurs on peak/date time; if not - leave blank</t>
  </si>
  <si>
    <t>11)</t>
  </si>
  <si>
    <t>Wholesale is not being updated/reported by LR at this time - leave blank</t>
  </si>
  <si>
    <t>NCP Tab:</t>
  </si>
  <si>
    <t>CP Tab:</t>
  </si>
  <si>
    <t>DSM Tab:</t>
  </si>
  <si>
    <t>Some values come from DSM FORE, others from individual reports from Program Managers - can change from year to year - review each year to find best source</t>
  </si>
  <si>
    <t>All other tabs are check tabs and do not need to be update.</t>
  </si>
  <si>
    <t>Updated 1/7/24 - KHP</t>
  </si>
  <si>
    <t>GSD SEM/SES</t>
  </si>
  <si>
    <t>GSLD PRM/PRS</t>
  </si>
  <si>
    <t>GSD PRM/SES</t>
  </si>
  <si>
    <t>GSD PRM/PRS</t>
  </si>
  <si>
    <t>updated 1/17/24 from BL53 report</t>
  </si>
  <si>
    <t>*   Source:   H:\FORECASTING\2023\Generate\DMDGEN2023.xlsx</t>
  </si>
  <si>
    <t>** Source: Rob Johnston - came from email with incentives paid for 2023 - demand reduction/kw= 311/1000 = .311</t>
  </si>
  <si>
    <t>ACTUAL (MW @Meter)</t>
  </si>
  <si>
    <t xml:space="preserve">STANDBY GENERATOR POTENTIAL </t>
  </si>
  <si>
    <t>10:00</t>
  </si>
  <si>
    <t>16:00</t>
  </si>
  <si>
    <t>14:00</t>
  </si>
  <si>
    <t>15:00</t>
  </si>
  <si>
    <t>13:00</t>
  </si>
  <si>
    <t>23:00</t>
  </si>
  <si>
    <t>20:00</t>
  </si>
  <si>
    <t>11:00</t>
  </si>
  <si>
    <t>DEC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</si>
</sst>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* #,##0.000_);_(* \(#,##0.000\);_(* &quot;-&quot;??_);_(@_)"/>
    <numFmt numFmtId="167" formatCode="0.000"/>
    <numFmt numFmtId="168" formatCode="0.0%"/>
    <numFmt numFmtId="169" formatCode="h:mm;@"/>
    <numFmt numFmtId="170" formatCode="0.000%"/>
    <numFmt numFmtId="171" formatCode="0.0000%"/>
    <numFmt numFmtId="172" formatCode="0.00000%"/>
    <numFmt numFmtId="173" formatCode="0.000000%"/>
    <numFmt numFmtId="174" formatCode="_(* #,##0.0_);_(* \(#,##0.0\);_(* &quot;-&quot;??_);_(@_)"/>
    <numFmt numFmtId="175" formatCode="#,##0.000"/>
    <numFmt numFmtId="176" formatCode="#,##0.00000"/>
    <numFmt numFmtId="177" formatCode="&quot;$&quot;#,##0\ ;\(&quot;$&quot;#,##0\)"/>
    <numFmt numFmtId="178" formatCode="#,##0.000_);\(#,##0.000\)"/>
    <numFmt numFmtId="179" formatCode="#,##0.00000_);\(#,##0.00000\)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rgb="FF3A6598"/>
      <name val="Arial"/>
      <family val="2"/>
    </font>
    <font>
      <sz val="12"/>
      <color rgb="FFFF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0070C0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Helv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8"/>
      <color rgb="FFFF0000"/>
      <name val="Arial"/>
      <family val="2"/>
    </font>
    <font>
      <sz val="11"/>
      <name val="Calibri"/>
      <family val="2"/>
      <scheme val="minor"/>
    </font>
    <font>
      <b/>
      <i/>
      <sz val="8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EF0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7264">
    <xf numFmtId="0" fontId="0" fillId="0" borderId="0"/>
    <xf numFmtId="43" fontId="2" fillId="0" borderId="0" applyFont="0" applyFill="0" applyBorder="0" applyAlignment="0" applyProtection="0"/>
    <xf numFmtId="3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30" applyNumberFormat="0" applyAlignment="0" applyProtection="0"/>
    <xf numFmtId="0" fontId="42" fillId="17" borderId="31" applyNumberFormat="0" applyAlignment="0" applyProtection="0"/>
    <xf numFmtId="0" fontId="43" fillId="17" borderId="30" applyNumberFormat="0" applyAlignment="0" applyProtection="0"/>
    <xf numFmtId="0" fontId="44" fillId="0" borderId="32" applyNumberFormat="0" applyFill="0" applyAlignment="0" applyProtection="0"/>
    <xf numFmtId="0" fontId="45" fillId="18" borderId="33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35" applyNumberFormat="0" applyFill="0" applyAlignment="0" applyProtection="0"/>
    <xf numFmtId="0" fontId="4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49" fillId="43" borderId="0" applyNumberFormat="0" applyBorder="0" applyAlignment="0" applyProtection="0"/>
    <xf numFmtId="0" fontId="50" fillId="0" borderId="0" applyFill="0"/>
    <xf numFmtId="0" fontId="50" fillId="0" borderId="0" applyFill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3" fontId="51" fillId="0" borderId="0" applyProtection="0"/>
    <xf numFmtId="3" fontId="52" fillId="0" borderId="0" applyProtection="0"/>
    <xf numFmtId="3" fontId="53" fillId="0" borderId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50" fillId="0" borderId="0" applyFill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 applyBorder="0"/>
    <xf numFmtId="0" fontId="1" fillId="0" borderId="0"/>
    <xf numFmtId="0" fontId="2" fillId="0" borderId="0" applyBorder="0"/>
    <xf numFmtId="0" fontId="33" fillId="0" borderId="0"/>
    <xf numFmtId="0" fontId="2" fillId="0" borderId="0"/>
    <xf numFmtId="0" fontId="2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" fontId="2" fillId="0" borderId="0"/>
    <xf numFmtId="1" fontId="2" fillId="0" borderId="0"/>
    <xf numFmtId="0" fontId="1" fillId="0" borderId="0"/>
    <xf numFmtId="0" fontId="33" fillId="0" borderId="0"/>
    <xf numFmtId="1" fontId="2" fillId="0" borderId="0"/>
    <xf numFmtId="0" fontId="2" fillId="0" borderId="0"/>
    <xf numFmtId="1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3" fontId="51" fillId="0" borderId="0" applyProtection="0"/>
    <xf numFmtId="3" fontId="51" fillId="0" borderId="0" applyProtection="0"/>
    <xf numFmtId="3" fontId="52" fillId="0" borderId="0" applyProtection="0"/>
    <xf numFmtId="3" fontId="52" fillId="0" borderId="0" applyProtection="0"/>
    <xf numFmtId="3" fontId="53" fillId="0" borderId="0" applyProtection="0"/>
    <xf numFmtId="3" fontId="53" fillId="0" borderId="0" applyProtection="0"/>
    <xf numFmtId="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on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on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2" fillId="0" borderId="0" applyBorder="0"/>
    <xf numFmtId="0" fontId="2" fillId="0" borderId="0" applyBorder="0"/>
    <xf numFmtId="0" fontId="33" fillId="0" borderId="0"/>
    <xf numFmtId="0" fontId="2" fillId="0" borderId="0" applyBorder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" fillId="0" borderId="0"/>
    <xf numFmtId="0" fontId="33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37" applyNumberFormat="0" applyFont="0" applyFill="0" applyAlignment="0" applyProtection="0"/>
    <xf numFmtId="0" fontId="2" fillId="0" borderId="38" applyNumberFormat="0" applyFon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2" fillId="0" borderId="0" applyBorder="0"/>
    <xf numFmtId="0" fontId="2" fillId="0" borderId="0"/>
    <xf numFmtId="3" fontId="53" fillId="0" borderId="0" applyProtection="0"/>
    <xf numFmtId="3" fontId="52" fillId="0" borderId="0" applyProtection="0"/>
    <xf numFmtId="3" fontId="51" fillId="0" borderId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39" fillId="57" borderId="0" applyNumberFormat="0" applyBorder="0" applyAlignment="0" applyProtection="0"/>
    <xf numFmtId="0" fontId="59" fillId="47" borderId="30" applyNumberFormat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" fontId="51" fillId="0" borderId="0" applyProtection="0"/>
    <xf numFmtId="3" fontId="51" fillId="0" borderId="0" applyProtection="0"/>
    <xf numFmtId="3" fontId="52" fillId="0" borderId="0" applyProtection="0"/>
    <xf numFmtId="3" fontId="52" fillId="0" borderId="0" applyProtection="0"/>
    <xf numFmtId="3" fontId="53" fillId="0" borderId="0" applyProtection="0"/>
    <xf numFmtId="3" fontId="53" fillId="0" borderId="0" applyProtection="0"/>
    <xf numFmtId="0" fontId="38" fillId="48" borderId="0" applyNumberFormat="0" applyBorder="0" applyAlignment="0" applyProtection="0"/>
    <xf numFmtId="0" fontId="60" fillId="0" borderId="39" applyNumberFormat="0" applyFill="0" applyAlignment="0" applyProtection="0"/>
    <xf numFmtId="0" fontId="61" fillId="0" borderId="40" applyNumberFormat="0" applyFill="0" applyAlignment="0" applyProtection="0"/>
    <xf numFmtId="0" fontId="62" fillId="0" borderId="41" applyNumberFormat="0" applyFill="0" applyAlignment="0" applyProtection="0"/>
    <xf numFmtId="0" fontId="62" fillId="0" borderId="0" applyNumberFormat="0" applyFill="0" applyBorder="0" applyAlignment="0" applyProtection="0"/>
    <xf numFmtId="0" fontId="41" fillId="50" borderId="30" applyNumberFormat="0" applyAlignment="0" applyProtection="0"/>
    <xf numFmtId="0" fontId="63" fillId="0" borderId="42" applyNumberFormat="0" applyFill="0" applyAlignment="0" applyProtection="0"/>
    <xf numFmtId="0" fontId="64" fillId="15" borderId="0" applyNumberFormat="0" applyBorder="0" applyAlignment="0" applyProtection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" fillId="0" borderId="0"/>
    <xf numFmtId="0" fontId="2" fillId="0" borderId="0" applyBorder="0"/>
    <xf numFmtId="0" fontId="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42" fillId="47" borderId="31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49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49" fillId="32" borderId="0" applyNumberFormat="0" applyBorder="0" applyAlignment="0" applyProtection="0"/>
    <xf numFmtId="0" fontId="41" fillId="16" borderId="30" applyNumberFormat="0" applyAlignment="0" applyProtection="0"/>
    <xf numFmtId="0" fontId="38" fillId="13" borderId="0" applyNumberFormat="0" applyBorder="0" applyAlignment="0" applyProtection="0"/>
    <xf numFmtId="0" fontId="49" fillId="28" borderId="0" applyNumberFormat="0" applyBorder="0" applyAlignment="0" applyProtection="0"/>
    <xf numFmtId="0" fontId="39" fillId="14" borderId="0" applyNumberFormat="0" applyBorder="0" applyAlignment="0" applyProtection="0"/>
    <xf numFmtId="0" fontId="1" fillId="29" borderId="0" applyNumberFormat="0" applyBorder="0" applyAlignment="0" applyProtection="0"/>
    <xf numFmtId="0" fontId="37" fillId="0" borderId="0" applyNumberFormat="0" applyFill="0" applyBorder="0" applyAlignment="0" applyProtection="0"/>
    <xf numFmtId="0" fontId="49" fillId="27" borderId="0" applyNumberFormat="0" applyBorder="0" applyAlignment="0" applyProtection="0"/>
    <xf numFmtId="0" fontId="37" fillId="0" borderId="29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4" fillId="0" borderId="0" applyNumberFormat="0" applyFill="0" applyBorder="0" applyAlignment="0" applyProtection="0"/>
    <xf numFmtId="0" fontId="49" fillId="2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48" fillId="0" borderId="35" applyNumberFormat="0" applyFill="0" applyAlignment="0" applyProtection="0"/>
    <xf numFmtId="0" fontId="1" fillId="22" borderId="0" applyNumberFormat="0" applyBorder="0" applyAlignment="0" applyProtection="0"/>
    <xf numFmtId="0" fontId="49" fillId="20" borderId="0" applyNumberFormat="0" applyBorder="0" applyAlignment="0" applyProtection="0"/>
    <xf numFmtId="0" fontId="44" fillId="0" borderId="32" applyNumberFormat="0" applyFill="0" applyAlignment="0" applyProtection="0"/>
    <xf numFmtId="43" fontId="1" fillId="0" borderId="0" applyFont="0" applyFill="0" applyBorder="0" applyAlignment="0" applyProtection="0"/>
    <xf numFmtId="0" fontId="40" fillId="15" borderId="0" applyNumberFormat="0" applyBorder="0" applyAlignment="0" applyProtection="0"/>
    <xf numFmtId="0" fontId="43" fillId="17" borderId="30" applyNumberFormat="0" applyAlignment="0" applyProtection="0"/>
    <xf numFmtId="0" fontId="49" fillId="35" borderId="0" applyNumberFormat="0" applyBorder="0" applyAlignment="0" applyProtection="0"/>
    <xf numFmtId="0" fontId="1" fillId="33" borderId="0" applyNumberFormat="0" applyBorder="0" applyAlignment="0" applyProtection="0"/>
    <xf numFmtId="0" fontId="49" fillId="31" borderId="0" applyNumberFormat="0" applyBorder="0" applyAlignment="0" applyProtection="0"/>
    <xf numFmtId="0" fontId="42" fillId="17" borderId="31" applyNumberFormat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1" fillId="42" borderId="0" applyNumberFormat="0" applyBorder="0" applyAlignment="0" applyProtection="0"/>
    <xf numFmtId="0" fontId="49" fillId="43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19" borderId="34" applyNumberFormat="0" applyFont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51" borderId="0" applyNumberFormat="0" applyBorder="0" applyAlignment="0" applyProtection="0"/>
    <xf numFmtId="0" fontId="1" fillId="34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19" borderId="34" applyNumberFormat="0" applyFont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0" fontId="59" fillId="47" borderId="30" applyNumberFormat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0" fillId="0" borderId="39" applyNumberFormat="0" applyFill="0" applyAlignment="0" applyProtection="0"/>
    <xf numFmtId="0" fontId="66" fillId="0" borderId="39" applyNumberFormat="0" applyFill="0" applyAlignment="0" applyProtection="0"/>
    <xf numFmtId="0" fontId="60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61" fillId="0" borderId="40" applyNumberFormat="0" applyFill="0" applyAlignment="0" applyProtection="0"/>
    <xf numFmtId="0" fontId="67" fillId="0" borderId="40" applyNumberFormat="0" applyFill="0" applyAlignment="0" applyProtection="0"/>
    <xf numFmtId="0" fontId="61" fillId="0" borderId="40" applyNumberFormat="0" applyFill="0" applyAlignment="0" applyProtection="0"/>
    <xf numFmtId="0" fontId="68" fillId="0" borderId="41" applyNumberFormat="0" applyFill="0" applyAlignment="0" applyProtection="0"/>
    <xf numFmtId="0" fontId="68" fillId="0" borderId="41" applyNumberFormat="0" applyFill="0" applyAlignment="0" applyProtection="0"/>
    <xf numFmtId="0" fontId="62" fillId="0" borderId="41" applyNumberFormat="0" applyFill="0" applyAlignment="0" applyProtection="0"/>
    <xf numFmtId="0" fontId="68" fillId="0" borderId="41" applyNumberFormat="0" applyFill="0" applyAlignment="0" applyProtection="0"/>
    <xf numFmtId="0" fontId="62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50" borderId="30" applyNumberFormat="0" applyAlignment="0" applyProtection="0"/>
    <xf numFmtId="0" fontId="41" fillId="50" borderId="30" applyNumberFormat="0" applyAlignment="0" applyProtection="0"/>
    <xf numFmtId="0" fontId="41" fillId="50" borderId="30" applyNumberFormat="0" applyAlignment="0" applyProtection="0"/>
    <xf numFmtId="0" fontId="69" fillId="0" borderId="42" applyNumberFormat="0" applyFill="0" applyAlignment="0" applyProtection="0"/>
    <xf numFmtId="0" fontId="69" fillId="0" borderId="42" applyNumberFormat="0" applyFill="0" applyAlignment="0" applyProtection="0"/>
    <xf numFmtId="0" fontId="63" fillId="0" borderId="42" applyNumberFormat="0" applyFill="0" applyAlignment="0" applyProtection="0"/>
    <xf numFmtId="0" fontId="69" fillId="0" borderId="42" applyNumberFormat="0" applyFill="0" applyAlignment="0" applyProtection="0"/>
    <xf numFmtId="0" fontId="63" fillId="0" borderId="42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 applyFill="0"/>
    <xf numFmtId="0" fontId="50" fillId="0" borderId="0" applyFill="0"/>
    <xf numFmtId="0" fontId="50" fillId="0" borderId="0"/>
    <xf numFmtId="0" fontId="50" fillId="0" borderId="0" applyFill="0"/>
    <xf numFmtId="0" fontId="50" fillId="0" borderId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64" fillId="15" borderId="0" applyNumberFormat="0" applyBorder="0" applyAlignment="0" applyProtection="0"/>
    <xf numFmtId="0" fontId="1" fillId="0" borderId="0"/>
    <xf numFmtId="0" fontId="1" fillId="0" borderId="0"/>
    <xf numFmtId="1" fontId="2" fillId="0" borderId="0"/>
    <xf numFmtId="0" fontId="1" fillId="0" borderId="0"/>
    <xf numFmtId="0" fontId="1" fillId="0" borderId="0"/>
    <xf numFmtId="1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58" fillId="19" borderId="34" applyNumberFormat="0" applyFont="0" applyAlignment="0" applyProtection="0"/>
    <xf numFmtId="0" fontId="42" fillId="47" borderId="31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43" applyNumberFormat="0" applyFill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43" fontId="58" fillId="0" borderId="0" applyFont="0" applyFill="0" applyBorder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68" fillId="0" borderId="41" applyNumberFormat="0" applyFill="0" applyAlignment="0" applyProtection="0"/>
    <xf numFmtId="0" fontId="68" fillId="0" borderId="4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42" applyNumberFormat="0" applyFill="0" applyAlignment="0" applyProtection="0"/>
    <xf numFmtId="0" fontId="69" fillId="0" borderId="42" applyNumberFormat="0" applyFill="0" applyAlignment="0" applyProtection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50" fillId="0" borderId="0" applyFill="0"/>
    <xf numFmtId="0" fontId="14" fillId="0" borderId="0"/>
    <xf numFmtId="0" fontId="74" fillId="0" borderId="0"/>
  </cellStyleXfs>
  <cellXfs count="633">
    <xf numFmtId="0" fontId="0" fillId="0" borderId="0" xfId="0"/>
    <xf numFmtId="0" fontId="3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165" fontId="0" fillId="0" borderId="0" xfId="0" applyNumberFormat="1"/>
    <xf numFmtId="0" fontId="0" fillId="0" borderId="1" xfId="0" applyBorder="1"/>
    <xf numFmtId="0" fontId="0" fillId="0" borderId="2" xfId="0" applyBorder="1"/>
    <xf numFmtId="3" fontId="3" fillId="0" borderId="1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5" fillId="0" borderId="4" xfId="0" applyNumberFormat="1" applyFont="1" applyBorder="1"/>
    <xf numFmtId="3" fontId="3" fillId="0" borderId="2" xfId="0" applyNumberFormat="1" applyFont="1" applyBorder="1"/>
    <xf numFmtId="3" fontId="6" fillId="0" borderId="1" xfId="0" applyNumberFormat="1" applyFont="1" applyBorder="1"/>
    <xf numFmtId="0" fontId="0" fillId="0" borderId="7" xfId="0" applyBorder="1"/>
    <xf numFmtId="168" fontId="0" fillId="0" borderId="0" xfId="3" applyNumberFormat="1" applyFont="1"/>
    <xf numFmtId="0" fontId="5" fillId="0" borderId="0" xfId="0" applyFont="1"/>
    <xf numFmtId="0" fontId="0" fillId="0" borderId="8" xfId="0" applyBorder="1"/>
    <xf numFmtId="0" fontId="0" fillId="0" borderId="9" xfId="0" applyBorder="1"/>
    <xf numFmtId="0" fontId="0" fillId="0" borderId="5" xfId="0" applyBorder="1"/>
    <xf numFmtId="10" fontId="3" fillId="0" borderId="0" xfId="0" applyNumberFormat="1" applyFont="1"/>
    <xf numFmtId="3" fontId="5" fillId="0" borderId="2" xfId="0" applyNumberFormat="1" applyFont="1" applyBorder="1"/>
    <xf numFmtId="3" fontId="5" fillId="0" borderId="5" xfId="0" applyNumberFormat="1" applyFont="1" applyBorder="1"/>
    <xf numFmtId="164" fontId="3" fillId="0" borderId="2" xfId="1" applyNumberFormat="1" applyFont="1" applyFill="1" applyBorder="1"/>
    <xf numFmtId="3" fontId="6" fillId="0" borderId="3" xfId="0" applyNumberFormat="1" applyFont="1" applyBorder="1"/>
    <xf numFmtId="164" fontId="3" fillId="0" borderId="5" xfId="1" applyNumberFormat="1" applyFont="1" applyFill="1" applyBorder="1"/>
    <xf numFmtId="0" fontId="0" fillId="0" borderId="10" xfId="0" applyBorder="1"/>
    <xf numFmtId="20" fontId="3" fillId="0" borderId="0" xfId="0" applyNumberFormat="1" applyFont="1"/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/>
    <xf numFmtId="3" fontId="5" fillId="0" borderId="1" xfId="0" applyNumberFormat="1" applyFont="1" applyBorder="1"/>
    <xf numFmtId="165" fontId="5" fillId="0" borderId="2" xfId="0" applyNumberFormat="1" applyFont="1" applyBorder="1"/>
    <xf numFmtId="3" fontId="5" fillId="0" borderId="3" xfId="0" applyNumberFormat="1" applyFont="1" applyBorder="1"/>
    <xf numFmtId="165" fontId="5" fillId="0" borderId="5" xfId="0" applyNumberFormat="1" applyFont="1" applyBorder="1"/>
    <xf numFmtId="0" fontId="13" fillId="0" borderId="9" xfId="0" applyFont="1" applyBorder="1"/>
    <xf numFmtId="0" fontId="13" fillId="0" borderId="10" xfId="0" applyFont="1" applyBorder="1"/>
    <xf numFmtId="0" fontId="13" fillId="6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" xfId="0" applyFont="1" applyBorder="1"/>
    <xf numFmtId="0" fontId="3" fillId="2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3" fillId="6" borderId="11" xfId="0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5" xfId="0" applyFont="1" applyBorder="1"/>
    <xf numFmtId="0" fontId="0" fillId="0" borderId="4" xfId="0" applyBorder="1" applyAlignment="1">
      <alignment horizontal="right"/>
    </xf>
    <xf numFmtId="0" fontId="0" fillId="2" borderId="5" xfId="0" applyFill="1" applyBorder="1" applyAlignment="1">
      <alignment horizontal="right"/>
    </xf>
    <xf numFmtId="20" fontId="5" fillId="0" borderId="0" xfId="0" applyNumberFormat="1" applyFont="1"/>
    <xf numFmtId="165" fontId="5" fillId="0" borderId="1" xfId="0" applyNumberFormat="1" applyFont="1" applyBorder="1"/>
    <xf numFmtId="3" fontId="14" fillId="0" borderId="0" xfId="0" applyNumberFormat="1" applyFont="1"/>
    <xf numFmtId="20" fontId="14" fillId="0" borderId="0" xfId="0" applyNumberFormat="1" applyFont="1"/>
    <xf numFmtId="20" fontId="5" fillId="0" borderId="4" xfId="0" applyNumberFormat="1" applyFont="1" applyBorder="1"/>
    <xf numFmtId="165" fontId="5" fillId="0" borderId="3" xfId="0" applyNumberFormat="1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0" xfId="0" applyFont="1"/>
    <xf numFmtId="0" fontId="13" fillId="0" borderId="1" xfId="0" applyFont="1" applyBorder="1"/>
    <xf numFmtId="0" fontId="13" fillId="0" borderId="7" xfId="0" applyFont="1" applyBorder="1"/>
    <xf numFmtId="0" fontId="11" fillId="0" borderId="11" xfId="0" applyFont="1" applyBorder="1"/>
    <xf numFmtId="0" fontId="11" fillId="0" borderId="5" xfId="0" applyFont="1" applyBorder="1" applyAlignment="1">
      <alignment horizontal="right"/>
    </xf>
    <xf numFmtId="0" fontId="11" fillId="0" borderId="0" xfId="0" applyFont="1"/>
    <xf numFmtId="169" fontId="5" fillId="0" borderId="0" xfId="0" applyNumberFormat="1" applyFont="1"/>
    <xf numFmtId="169" fontId="5" fillId="0" borderId="4" xfId="0" applyNumberFormat="1" applyFont="1" applyBorder="1"/>
    <xf numFmtId="164" fontId="3" fillId="6" borderId="1" xfId="1" applyNumberFormat="1" applyFont="1" applyFill="1" applyBorder="1"/>
    <xf numFmtId="164" fontId="3" fillId="6" borderId="3" xfId="1" applyNumberFormat="1" applyFont="1" applyFill="1" applyBorder="1"/>
    <xf numFmtId="3" fontId="6" fillId="0" borderId="7" xfId="0" applyNumberFormat="1" applyFont="1" applyBorder="1"/>
    <xf numFmtId="3" fontId="6" fillId="0" borderId="11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right"/>
    </xf>
    <xf numFmtId="164" fontId="3" fillId="0" borderId="7" xfId="1" applyNumberFormat="1" applyFont="1" applyFill="1" applyBorder="1"/>
    <xf numFmtId="164" fontId="3" fillId="0" borderId="11" xfId="1" applyNumberFormat="1" applyFont="1" applyFill="1" applyBorder="1"/>
    <xf numFmtId="0" fontId="7" fillId="0" borderId="7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3" fontId="3" fillId="0" borderId="7" xfId="0" applyNumberFormat="1" applyFont="1" applyBorder="1"/>
    <xf numFmtId="3" fontId="3" fillId="0" borderId="11" xfId="0" applyNumberFormat="1" applyFont="1" applyBorder="1"/>
    <xf numFmtId="0" fontId="5" fillId="0" borderId="0" xfId="0" applyFont="1" applyAlignment="1">
      <alignment horizontal="center"/>
    </xf>
    <xf numFmtId="0" fontId="23" fillId="0" borderId="0" xfId="0" applyFont="1"/>
    <xf numFmtId="0" fontId="3" fillId="0" borderId="12" xfId="0" applyFont="1" applyBorder="1" applyAlignment="1">
      <alignment horizontal="center"/>
    </xf>
    <xf numFmtId="166" fontId="24" fillId="8" borderId="0" xfId="1" applyNumberFormat="1" applyFont="1" applyFill="1" applyBorder="1"/>
    <xf numFmtId="166" fontId="16" fillId="7" borderId="0" xfId="1" applyNumberFormat="1" applyFont="1" applyFill="1" applyBorder="1"/>
    <xf numFmtId="166" fontId="16" fillId="8" borderId="0" xfId="1" applyNumberFormat="1" applyFont="1" applyFill="1" applyBorder="1"/>
    <xf numFmtId="0" fontId="5" fillId="0" borderId="17" xfId="0" applyFont="1" applyBorder="1" applyAlignment="1">
      <alignment horizontal="center"/>
    </xf>
    <xf numFmtId="167" fontId="0" fillId="0" borderId="0" xfId="0" applyNumberFormat="1"/>
    <xf numFmtId="0" fontId="5" fillId="0" borderId="20" xfId="0" applyFont="1" applyBorder="1" applyAlignment="1">
      <alignment horizontal="center"/>
    </xf>
    <xf numFmtId="164" fontId="0" fillId="0" borderId="21" xfId="1" applyNumberFormat="1" applyFont="1" applyBorder="1"/>
    <xf numFmtId="164" fontId="0" fillId="0" borderId="22" xfId="1" applyNumberFormat="1" applyFont="1" applyBorder="1"/>
    <xf numFmtId="0" fontId="4" fillId="0" borderId="0" xfId="0" applyFont="1"/>
    <xf numFmtId="168" fontId="25" fillId="6" borderId="9" xfId="3" applyNumberFormat="1" applyFont="1" applyFill="1" applyBorder="1"/>
    <xf numFmtId="168" fontId="25" fillId="6" borderId="10" xfId="3" applyNumberFormat="1" applyFont="1" applyFill="1" applyBorder="1"/>
    <xf numFmtId="168" fontId="25" fillId="6" borderId="8" xfId="3" applyNumberFormat="1" applyFont="1" applyFill="1" applyBorder="1"/>
    <xf numFmtId="10" fontId="25" fillId="6" borderId="9" xfId="3" applyNumberFormat="1" applyFont="1" applyFill="1" applyBorder="1"/>
    <xf numFmtId="10" fontId="25" fillId="6" borderId="10" xfId="3" applyNumberFormat="1" applyFont="1" applyFill="1" applyBorder="1"/>
    <xf numFmtId="10" fontId="25" fillId="6" borderId="8" xfId="3" applyNumberFormat="1" applyFont="1" applyFill="1" applyBorder="1"/>
    <xf numFmtId="168" fontId="25" fillId="0" borderId="10" xfId="3" applyNumberFormat="1" applyFont="1" applyBorder="1"/>
    <xf numFmtId="168" fontId="25" fillId="0" borderId="8" xfId="3" applyNumberFormat="1" applyFont="1" applyBorder="1"/>
    <xf numFmtId="168" fontId="25" fillId="0" borderId="9" xfId="3" applyNumberFormat="1" applyFont="1" applyBorder="1"/>
    <xf numFmtId="20" fontId="3" fillId="0" borderId="4" xfId="0" applyNumberFormat="1" applyFont="1" applyBorder="1"/>
    <xf numFmtId="0" fontId="11" fillId="6" borderId="11" xfId="0" applyFont="1" applyFill="1" applyBorder="1" applyAlignment="1">
      <alignment horizontal="center"/>
    </xf>
    <xf numFmtId="0" fontId="0" fillId="6" borderId="6" xfId="0" applyFill="1" applyBorder="1"/>
    <xf numFmtId="164" fontId="10" fillId="6" borderId="7" xfId="1" applyNumberFormat="1" applyFont="1" applyFill="1" applyBorder="1"/>
    <xf numFmtId="164" fontId="10" fillId="6" borderId="11" xfId="1" applyNumberFormat="1" applyFont="1" applyFill="1" applyBorder="1"/>
    <xf numFmtId="0" fontId="13" fillId="0" borderId="7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168" fontId="24" fillId="0" borderId="10" xfId="3" applyNumberFormat="1" applyFont="1" applyBorder="1"/>
    <xf numFmtId="0" fontId="24" fillId="0" borderId="0" xfId="0" applyFont="1"/>
    <xf numFmtId="9" fontId="24" fillId="0" borderId="0" xfId="0" applyNumberFormat="1" applyFont="1"/>
    <xf numFmtId="3" fontId="24" fillId="0" borderId="0" xfId="0" applyNumberFormat="1" applyFont="1"/>
    <xf numFmtId="10" fontId="25" fillId="6" borderId="9" xfId="0" applyNumberFormat="1" applyFont="1" applyFill="1" applyBorder="1"/>
    <xf numFmtId="10" fontId="25" fillId="0" borderId="10" xfId="0" applyNumberFormat="1" applyFont="1" applyBorder="1"/>
    <xf numFmtId="164" fontId="13" fillId="6" borderId="1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9" xfId="0" applyFont="1" applyBorder="1"/>
    <xf numFmtId="0" fontId="0" fillId="0" borderId="24" xfId="0" applyBorder="1"/>
    <xf numFmtId="0" fontId="0" fillId="0" borderId="25" xfId="0" applyBorder="1"/>
    <xf numFmtId="0" fontId="20" fillId="0" borderId="25" xfId="0" applyFont="1" applyBorder="1"/>
    <xf numFmtId="9" fontId="5" fillId="0" borderId="7" xfId="3" applyFont="1" applyBorder="1"/>
    <xf numFmtId="9" fontId="3" fillId="6" borderId="1" xfId="3" applyFont="1" applyFill="1" applyBorder="1"/>
    <xf numFmtId="9" fontId="5" fillId="6" borderId="1" xfId="3" applyFont="1" applyFill="1" applyBorder="1"/>
    <xf numFmtId="9" fontId="5" fillId="6" borderId="0" xfId="3" applyFont="1" applyFill="1" applyBorder="1"/>
    <xf numFmtId="9" fontId="5" fillId="6" borderId="2" xfId="3" applyFont="1" applyFill="1" applyBorder="1"/>
    <xf numFmtId="9" fontId="5" fillId="0" borderId="1" xfId="3" applyFont="1" applyFill="1" applyBorder="1"/>
    <xf numFmtId="9" fontId="5" fillId="0" borderId="0" xfId="3" applyFont="1" applyFill="1" applyBorder="1"/>
    <xf numFmtId="9" fontId="5" fillId="0" borderId="2" xfId="3" applyFont="1" applyFill="1" applyBorder="1"/>
    <xf numFmtId="9" fontId="5" fillId="0" borderId="11" xfId="3" applyFont="1" applyBorder="1"/>
    <xf numFmtId="9" fontId="3" fillId="6" borderId="3" xfId="3" applyFont="1" applyFill="1" applyBorder="1"/>
    <xf numFmtId="9" fontId="5" fillId="6" borderId="3" xfId="3" applyFont="1" applyFill="1" applyBorder="1"/>
    <xf numFmtId="9" fontId="5" fillId="6" borderId="4" xfId="3" applyFont="1" applyFill="1" applyBorder="1"/>
    <xf numFmtId="9" fontId="5" fillId="6" borderId="5" xfId="3" applyFont="1" applyFill="1" applyBorder="1"/>
    <xf numFmtId="9" fontId="5" fillId="0" borderId="3" xfId="3" applyFont="1" applyFill="1" applyBorder="1"/>
    <xf numFmtId="9" fontId="5" fillId="0" borderId="4" xfId="3" applyFont="1" applyFill="1" applyBorder="1"/>
    <xf numFmtId="9" fontId="5" fillId="0" borderId="5" xfId="3" applyFont="1" applyFill="1" applyBorder="1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0" fillId="9" borderId="23" xfId="0" applyFill="1" applyBorder="1" applyAlignment="1">
      <alignment horizontal="center"/>
    </xf>
    <xf numFmtId="9" fontId="0" fillId="0" borderId="0" xfId="3" applyFont="1" applyAlignment="1">
      <alignment horizontal="center"/>
    </xf>
    <xf numFmtId="0" fontId="24" fillId="9" borderId="0" xfId="0" applyFont="1" applyFill="1" applyAlignment="1">
      <alignment horizontal="center"/>
    </xf>
    <xf numFmtId="168" fontId="3" fillId="0" borderId="0" xfId="3" applyNumberFormat="1" applyFont="1" applyFill="1" applyBorder="1"/>
    <xf numFmtId="168" fontId="3" fillId="0" borderId="4" xfId="3" applyNumberFormat="1" applyFont="1" applyFill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0" fillId="0" borderId="13" xfId="1" applyNumberFormat="1" applyFont="1" applyBorder="1"/>
    <xf numFmtId="164" fontId="0" fillId="0" borderId="14" xfId="1" applyNumberFormat="1" applyFont="1" applyBorder="1"/>
    <xf numFmtId="164" fontId="3" fillId="0" borderId="7" xfId="1" applyNumberFormat="1" applyFont="1" applyBorder="1"/>
    <xf numFmtId="164" fontId="3" fillId="0" borderId="11" xfId="1" applyNumberFormat="1" applyFont="1" applyBorder="1"/>
    <xf numFmtId="0" fontId="3" fillId="0" borderId="6" xfId="0" applyFont="1" applyBorder="1" applyAlignment="1">
      <alignment horizontal="center"/>
    </xf>
    <xf numFmtId="4" fontId="0" fillId="0" borderId="0" xfId="0" applyNumberFormat="1"/>
    <xf numFmtId="3" fontId="24" fillId="0" borderId="2" xfId="0" applyNumberFormat="1" applyFont="1" applyBorder="1"/>
    <xf numFmtId="164" fontId="0" fillId="0" borderId="0" xfId="1" applyNumberFormat="1" applyFont="1"/>
    <xf numFmtId="9" fontId="3" fillId="0" borderId="0" xfId="0" applyNumberFormat="1" applyFont="1" applyAlignment="1">
      <alignment horizontal="center"/>
    </xf>
    <xf numFmtId="20" fontId="3" fillId="0" borderId="2" xfId="0" applyNumberFormat="1" applyFont="1" applyBorder="1"/>
    <xf numFmtId="20" fontId="3" fillId="0" borderId="5" xfId="0" applyNumberFormat="1" applyFont="1" applyBorder="1"/>
    <xf numFmtId="0" fontId="13" fillId="6" borderId="0" xfId="0" applyFont="1" applyFill="1" applyAlignment="1">
      <alignment horizontal="right"/>
    </xf>
    <xf numFmtId="10" fontId="25" fillId="0" borderId="9" xfId="0" applyNumberFormat="1" applyFont="1" applyBorder="1"/>
    <xf numFmtId="164" fontId="3" fillId="0" borderId="1" xfId="1" applyNumberFormat="1" applyFont="1" applyFill="1" applyBorder="1"/>
    <xf numFmtId="164" fontId="3" fillId="0" borderId="3" xfId="1" applyNumberFormat="1" applyFont="1" applyFill="1" applyBorder="1"/>
    <xf numFmtId="0" fontId="27" fillId="6" borderId="6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3" fontId="13" fillId="6" borderId="8" xfId="0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3" fontId="13" fillId="6" borderId="2" xfId="0" applyNumberFormat="1" applyFont="1" applyFill="1" applyBorder="1" applyAlignment="1">
      <alignment horizontal="center"/>
    </xf>
    <xf numFmtId="10" fontId="25" fillId="0" borderId="9" xfId="3" applyNumberFormat="1" applyFont="1" applyFill="1" applyBorder="1"/>
    <xf numFmtId="10" fontId="25" fillId="6" borderId="6" xfId="0" applyNumberFormat="1" applyFont="1" applyFill="1" applyBorder="1"/>
    <xf numFmtId="164" fontId="3" fillId="6" borderId="7" xfId="1" applyNumberFormat="1" applyFont="1" applyFill="1" applyBorder="1"/>
    <xf numFmtId="164" fontId="3" fillId="6" borderId="11" xfId="1" applyNumberFormat="1" applyFont="1" applyFill="1" applyBorder="1"/>
    <xf numFmtId="10" fontId="25" fillId="0" borderId="6" xfId="0" applyNumberFormat="1" applyFont="1" applyBorder="1"/>
    <xf numFmtId="0" fontId="13" fillId="0" borderId="3" xfId="0" applyFont="1" applyBorder="1" applyAlignment="1">
      <alignment horizontal="center"/>
    </xf>
    <xf numFmtId="3" fontId="24" fillId="0" borderId="1" xfId="0" applyNumberFormat="1" applyFont="1" applyBorder="1"/>
    <xf numFmtId="164" fontId="0" fillId="0" borderId="0" xfId="0" applyNumberFormat="1"/>
    <xf numFmtId="164" fontId="28" fillId="0" borderId="0" xfId="1" applyNumberFormat="1" applyFont="1" applyFill="1" applyBorder="1"/>
    <xf numFmtId="164" fontId="28" fillId="0" borderId="1" xfId="1" applyNumberFormat="1" applyFont="1" applyFill="1" applyBorder="1"/>
    <xf numFmtId="164" fontId="28" fillId="0" borderId="3" xfId="1" applyNumberFormat="1" applyFont="1" applyFill="1" applyBorder="1"/>
    <xf numFmtId="3" fontId="28" fillId="0" borderId="1" xfId="0" applyNumberFormat="1" applyFont="1" applyBorder="1"/>
    <xf numFmtId="3" fontId="28" fillId="0" borderId="3" xfId="0" applyNumberFormat="1" applyFont="1" applyBorder="1"/>
    <xf numFmtId="169" fontId="3" fillId="0" borderId="7" xfId="1" applyNumberFormat="1" applyFont="1" applyFill="1" applyBorder="1"/>
    <xf numFmtId="169" fontId="3" fillId="0" borderId="11" xfId="1" applyNumberFormat="1" applyFont="1" applyFill="1" applyBorder="1"/>
    <xf numFmtId="169" fontId="3" fillId="0" borderId="1" xfId="1" applyNumberFormat="1" applyFont="1" applyFill="1" applyBorder="1"/>
    <xf numFmtId="169" fontId="3" fillId="0" borderId="1" xfId="0" applyNumberFormat="1" applyFont="1" applyBorder="1"/>
    <xf numFmtId="169" fontId="3" fillId="0" borderId="3" xfId="0" applyNumberFormat="1" applyFont="1" applyBorder="1"/>
    <xf numFmtId="164" fontId="28" fillId="0" borderId="4" xfId="1" applyNumberFormat="1" applyFont="1" applyFill="1" applyBorder="1"/>
    <xf numFmtId="10" fontId="25" fillId="0" borderId="10" xfId="3" applyNumberFormat="1" applyFont="1" applyFill="1" applyBorder="1"/>
    <xf numFmtId="10" fontId="25" fillId="0" borderId="8" xfId="3" applyNumberFormat="1" applyFont="1" applyFill="1" applyBorder="1"/>
    <xf numFmtId="10" fontId="25" fillId="6" borderId="10" xfId="0" applyNumberFormat="1" applyFont="1" applyFill="1" applyBorder="1"/>
    <xf numFmtId="168" fontId="25" fillId="0" borderId="9" xfId="3" applyNumberFormat="1" applyFont="1" applyFill="1" applyBorder="1"/>
    <xf numFmtId="168" fontId="25" fillId="0" borderId="10" xfId="3" applyNumberFormat="1" applyFont="1" applyFill="1" applyBorder="1"/>
    <xf numFmtId="168" fontId="25" fillId="0" borderId="8" xfId="3" applyNumberFormat="1" applyFont="1" applyFill="1" applyBorder="1"/>
    <xf numFmtId="164" fontId="22" fillId="0" borderId="7" xfId="1" applyNumberFormat="1" applyFont="1" applyFill="1" applyBorder="1"/>
    <xf numFmtId="164" fontId="22" fillId="0" borderId="11" xfId="1" applyNumberFormat="1" applyFont="1" applyFill="1" applyBorder="1"/>
    <xf numFmtId="0" fontId="11" fillId="6" borderId="11" xfId="0" applyFont="1" applyFill="1" applyBorder="1" applyAlignment="1">
      <alignment horizontal="right"/>
    </xf>
    <xf numFmtId="0" fontId="0" fillId="6" borderId="8" xfId="0" applyFill="1" applyBorder="1"/>
    <xf numFmtId="3" fontId="3" fillId="6" borderId="2" xfId="0" applyNumberFormat="1" applyFont="1" applyFill="1" applyBorder="1"/>
    <xf numFmtId="3" fontId="3" fillId="6" borderId="5" xfId="0" applyNumberFormat="1" applyFont="1" applyFill="1" applyBorder="1"/>
    <xf numFmtId="168" fontId="3" fillId="6" borderId="1" xfId="3" applyNumberFormat="1" applyFont="1" applyFill="1" applyBorder="1"/>
    <xf numFmtId="168" fontId="3" fillId="6" borderId="3" xfId="3" applyNumberFormat="1" applyFont="1" applyFill="1" applyBorder="1"/>
    <xf numFmtId="171" fontId="5" fillId="0" borderId="1" xfId="3" applyNumberFormat="1" applyFont="1" applyFill="1" applyBorder="1"/>
    <xf numFmtId="171" fontId="5" fillId="0" borderId="0" xfId="3" applyNumberFormat="1" applyFont="1" applyFill="1" applyBorder="1"/>
    <xf numFmtId="171" fontId="5" fillId="0" borderId="2" xfId="3" applyNumberFormat="1" applyFont="1" applyFill="1" applyBorder="1"/>
    <xf numFmtId="171" fontId="5" fillId="0" borderId="3" xfId="3" applyNumberFormat="1" applyFont="1" applyFill="1" applyBorder="1"/>
    <xf numFmtId="171" fontId="5" fillId="0" borderId="4" xfId="3" applyNumberFormat="1" applyFont="1" applyFill="1" applyBorder="1"/>
    <xf numFmtId="171" fontId="5" fillId="0" borderId="5" xfId="3" applyNumberFormat="1" applyFont="1" applyFill="1" applyBorder="1"/>
    <xf numFmtId="172" fontId="5" fillId="0" borderId="1" xfId="3" applyNumberFormat="1" applyFont="1" applyFill="1" applyBorder="1"/>
    <xf numFmtId="172" fontId="5" fillId="0" borderId="0" xfId="3" applyNumberFormat="1" applyFont="1" applyFill="1" applyBorder="1"/>
    <xf numFmtId="172" fontId="5" fillId="0" borderId="2" xfId="3" applyNumberFormat="1" applyFont="1" applyFill="1" applyBorder="1"/>
    <xf numFmtId="172" fontId="5" fillId="0" borderId="3" xfId="3" applyNumberFormat="1" applyFont="1" applyFill="1" applyBorder="1"/>
    <xf numFmtId="172" fontId="5" fillId="0" borderId="4" xfId="3" applyNumberFormat="1" applyFont="1" applyFill="1" applyBorder="1"/>
    <xf numFmtId="172" fontId="5" fillId="0" borderId="5" xfId="3" applyNumberFormat="1" applyFont="1" applyFill="1" applyBorder="1"/>
    <xf numFmtId="0" fontId="29" fillId="0" borderId="0" xfId="0" applyFont="1"/>
    <xf numFmtId="10" fontId="25" fillId="6" borderId="6" xfId="3" applyNumberFormat="1" applyFont="1" applyFill="1" applyBorder="1"/>
    <xf numFmtId="3" fontId="3" fillId="6" borderId="7" xfId="0" applyNumberFormat="1" applyFont="1" applyFill="1" applyBorder="1"/>
    <xf numFmtId="172" fontId="24" fillId="6" borderId="1" xfId="3" applyNumberFormat="1" applyFont="1" applyFill="1" applyBorder="1"/>
    <xf numFmtId="172" fontId="24" fillId="6" borderId="0" xfId="3" applyNumberFormat="1" applyFont="1" applyFill="1" applyBorder="1"/>
    <xf numFmtId="173" fontId="5" fillId="6" borderId="1" xfId="3" applyNumberFormat="1" applyFont="1" applyFill="1" applyBorder="1"/>
    <xf numFmtId="173" fontId="5" fillId="6" borderId="0" xfId="3" applyNumberFormat="1" applyFont="1" applyFill="1" applyBorder="1"/>
    <xf numFmtId="172" fontId="23" fillId="6" borderId="1" xfId="3" applyNumberFormat="1" applyFont="1" applyFill="1" applyBorder="1"/>
    <xf numFmtId="172" fontId="23" fillId="6" borderId="0" xfId="3" applyNumberFormat="1" applyFont="1" applyFill="1" applyBorder="1"/>
    <xf numFmtId="10" fontId="3" fillId="6" borderId="1" xfId="3" applyNumberFormat="1" applyFont="1" applyFill="1" applyBorder="1"/>
    <xf numFmtId="10" fontId="3" fillId="6" borderId="11" xfId="3" applyNumberFormat="1" applyFont="1" applyFill="1" applyBorder="1"/>
    <xf numFmtId="173" fontId="5" fillId="6" borderId="2" xfId="3" applyNumberFormat="1" applyFont="1" applyFill="1" applyBorder="1"/>
    <xf numFmtId="173" fontId="5" fillId="6" borderId="3" xfId="3" applyNumberFormat="1" applyFont="1" applyFill="1" applyBorder="1"/>
    <xf numFmtId="173" fontId="5" fillId="6" borderId="4" xfId="3" applyNumberFormat="1" applyFont="1" applyFill="1" applyBorder="1"/>
    <xf numFmtId="173" fontId="5" fillId="6" borderId="5" xfId="3" applyNumberFormat="1" applyFont="1" applyFill="1" applyBorder="1"/>
    <xf numFmtId="172" fontId="23" fillId="6" borderId="2" xfId="3" applyNumberFormat="1" applyFont="1" applyFill="1" applyBorder="1"/>
    <xf numFmtId="172" fontId="24" fillId="6" borderId="2" xfId="3" applyNumberFormat="1" applyFont="1" applyFill="1" applyBorder="1"/>
    <xf numFmtId="170" fontId="3" fillId="6" borderId="7" xfId="3" applyNumberFormat="1" applyFont="1" applyFill="1" applyBorder="1"/>
    <xf numFmtId="170" fontId="3" fillId="6" borderId="11" xfId="3" applyNumberFormat="1" applyFont="1" applyFill="1" applyBorder="1"/>
    <xf numFmtId="0" fontId="13" fillId="6" borderId="2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8" fontId="3" fillId="0" borderId="0" xfId="0" applyNumberFormat="1" applyFont="1"/>
    <xf numFmtId="0" fontId="13" fillId="6" borderId="26" xfId="0" applyFont="1" applyFill="1" applyBorder="1" applyAlignment="1">
      <alignment horizontal="center"/>
    </xf>
    <xf numFmtId="170" fontId="24" fillId="10" borderId="1" xfId="3" applyNumberFormat="1" applyFont="1" applyFill="1" applyBorder="1"/>
    <xf numFmtId="170" fontId="24" fillId="6" borderId="0" xfId="3" applyNumberFormat="1" applyFont="1" applyFill="1" applyBorder="1"/>
    <xf numFmtId="10" fontId="5" fillId="6" borderId="1" xfId="3" applyNumberFormat="1" applyFont="1" applyFill="1" applyBorder="1"/>
    <xf numFmtId="10" fontId="5" fillId="6" borderId="0" xfId="3" applyNumberFormat="1" applyFont="1" applyFill="1" applyBorder="1"/>
    <xf numFmtId="0" fontId="13" fillId="6" borderId="1" xfId="0" applyFont="1" applyFill="1" applyBorder="1" applyAlignment="1">
      <alignment horizontal="right"/>
    </xf>
    <xf numFmtId="0" fontId="13" fillId="6" borderId="2" xfId="0" applyFont="1" applyFill="1" applyBorder="1" applyAlignment="1">
      <alignment horizontal="right"/>
    </xf>
    <xf numFmtId="170" fontId="24" fillId="6" borderId="2" xfId="3" applyNumberFormat="1" applyFont="1" applyFill="1" applyBorder="1"/>
    <xf numFmtId="10" fontId="5" fillId="6" borderId="2" xfId="3" applyNumberFormat="1" applyFont="1" applyFill="1" applyBorder="1"/>
    <xf numFmtId="10" fontId="5" fillId="6" borderId="3" xfId="3" applyNumberFormat="1" applyFont="1" applyFill="1" applyBorder="1"/>
    <xf numFmtId="10" fontId="5" fillId="6" borderId="4" xfId="3" applyNumberFormat="1" applyFont="1" applyFill="1" applyBorder="1"/>
    <xf numFmtId="10" fontId="5" fillId="6" borderId="5" xfId="3" applyNumberFormat="1" applyFont="1" applyFill="1" applyBorder="1"/>
    <xf numFmtId="43" fontId="0" fillId="0" borderId="0" xfId="0" applyNumberFormat="1"/>
    <xf numFmtId="166" fontId="0" fillId="0" borderId="0" xfId="1" applyNumberFormat="1" applyFont="1"/>
    <xf numFmtId="3" fontId="13" fillId="0" borderId="0" xfId="0" applyNumberFormat="1" applyFont="1"/>
    <xf numFmtId="170" fontId="24" fillId="0" borderId="1" xfId="3" applyNumberFormat="1" applyFont="1" applyFill="1" applyBorder="1"/>
    <xf numFmtId="170" fontId="24" fillId="0" borderId="0" xfId="3" applyNumberFormat="1" applyFont="1" applyFill="1" applyBorder="1"/>
    <xf numFmtId="170" fontId="24" fillId="0" borderId="2" xfId="3" applyNumberFormat="1" applyFont="1" applyFill="1" applyBorder="1"/>
    <xf numFmtId="170" fontId="24" fillId="0" borderId="3" xfId="3" applyNumberFormat="1" applyFont="1" applyFill="1" applyBorder="1"/>
    <xf numFmtId="170" fontId="24" fillId="0" borderId="4" xfId="3" applyNumberFormat="1" applyFont="1" applyFill="1" applyBorder="1"/>
    <xf numFmtId="170" fontId="24" fillId="0" borderId="5" xfId="3" applyNumberFormat="1" applyFont="1" applyFill="1" applyBorder="1"/>
    <xf numFmtId="37" fontId="3" fillId="0" borderId="7" xfId="1" applyNumberFormat="1" applyFont="1" applyFill="1" applyBorder="1"/>
    <xf numFmtId="37" fontId="3" fillId="0" borderId="11" xfId="1" applyNumberFormat="1" applyFont="1" applyFill="1" applyBorder="1"/>
    <xf numFmtId="0" fontId="3" fillId="0" borderId="2" xfId="0" applyFont="1" applyBorder="1" applyAlignment="1">
      <alignment horizontal="center"/>
    </xf>
    <xf numFmtId="169" fontId="3" fillId="0" borderId="0" xfId="0" applyNumberFormat="1" applyFont="1"/>
    <xf numFmtId="169" fontId="3" fillId="0" borderId="4" xfId="0" applyNumberFormat="1" applyFont="1" applyBorder="1"/>
    <xf numFmtId="164" fontId="3" fillId="0" borderId="0" xfId="1" applyNumberFormat="1" applyFont="1"/>
    <xf numFmtId="164" fontId="3" fillId="0" borderId="0" xfId="1" applyNumberFormat="1" applyFont="1" applyFill="1" applyBorder="1"/>
    <xf numFmtId="17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9" fontId="3" fillId="0" borderId="0" xfId="3" applyFont="1" applyFill="1" applyBorder="1"/>
    <xf numFmtId="164" fontId="5" fillId="6" borderId="0" xfId="1" applyNumberFormat="1" applyFont="1" applyFill="1" applyBorder="1"/>
    <xf numFmtId="164" fontId="5" fillId="6" borderId="2" xfId="1" applyNumberFormat="1" applyFont="1" applyFill="1" applyBorder="1"/>
    <xf numFmtId="164" fontId="5" fillId="0" borderId="1" xfId="1" applyNumberFormat="1" applyFont="1" applyFill="1" applyBorder="1"/>
    <xf numFmtId="164" fontId="5" fillId="0" borderId="0" xfId="1" applyNumberFormat="1" applyFont="1" applyFill="1" applyBorder="1"/>
    <xf numFmtId="164" fontId="5" fillId="0" borderId="2" xfId="1" applyNumberFormat="1" applyFont="1" applyFill="1" applyBorder="1"/>
    <xf numFmtId="164" fontId="5" fillId="6" borderId="1" xfId="1" applyNumberFormat="1" applyFont="1" applyFill="1" applyBorder="1"/>
    <xf numFmtId="164" fontId="5" fillId="0" borderId="6" xfId="1" applyNumberFormat="1" applyFont="1" applyBorder="1"/>
    <xf numFmtId="164" fontId="3" fillId="6" borderId="9" xfId="1" applyNumberFormat="1" applyFont="1" applyFill="1" applyBorder="1"/>
    <xf numFmtId="164" fontId="5" fillId="6" borderId="9" xfId="1" applyNumberFormat="1" applyFont="1" applyFill="1" applyBorder="1"/>
    <xf numFmtId="164" fontId="5" fillId="6" borderId="10" xfId="1" applyNumberFormat="1" applyFont="1" applyFill="1" applyBorder="1"/>
    <xf numFmtId="164" fontId="5" fillId="6" borderId="8" xfId="1" applyNumberFormat="1" applyFont="1" applyFill="1" applyBorder="1"/>
    <xf numFmtId="164" fontId="3" fillId="0" borderId="10" xfId="1" applyNumberFormat="1" applyFont="1" applyFill="1" applyBorder="1"/>
    <xf numFmtId="164" fontId="5" fillId="0" borderId="9" xfId="1" applyNumberFormat="1" applyFont="1" applyFill="1" applyBorder="1"/>
    <xf numFmtId="164" fontId="5" fillId="0" borderId="10" xfId="1" applyNumberFormat="1" applyFont="1" applyFill="1" applyBorder="1"/>
    <xf numFmtId="164" fontId="5" fillId="0" borderId="8" xfId="1" applyNumberFormat="1" applyFont="1" applyFill="1" applyBorder="1"/>
    <xf numFmtId="164" fontId="5" fillId="0" borderId="7" xfId="1" applyNumberFormat="1" applyFont="1" applyBorder="1"/>
    <xf numFmtId="164" fontId="5" fillId="0" borderId="11" xfId="1" applyNumberFormat="1" applyFont="1" applyBorder="1"/>
    <xf numFmtId="164" fontId="5" fillId="6" borderId="3" xfId="1" applyNumberFormat="1" applyFont="1" applyFill="1" applyBorder="1"/>
    <xf numFmtId="164" fontId="5" fillId="6" borderId="4" xfId="1" applyNumberFormat="1" applyFont="1" applyFill="1" applyBorder="1"/>
    <xf numFmtId="164" fontId="5" fillId="6" borderId="5" xfId="1" applyNumberFormat="1" applyFont="1" applyFill="1" applyBorder="1"/>
    <xf numFmtId="164" fontId="3" fillId="0" borderId="4" xfId="1" applyNumberFormat="1" applyFont="1" applyFill="1" applyBorder="1"/>
    <xf numFmtId="164" fontId="5" fillId="0" borderId="3" xfId="1" applyNumberFormat="1" applyFont="1" applyFill="1" applyBorder="1"/>
    <xf numFmtId="164" fontId="5" fillId="0" borderId="4" xfId="1" applyNumberFormat="1" applyFont="1" applyFill="1" applyBorder="1"/>
    <xf numFmtId="164" fontId="5" fillId="0" borderId="5" xfId="1" applyNumberFormat="1" applyFont="1" applyFill="1" applyBorder="1"/>
    <xf numFmtId="0" fontId="0" fillId="0" borderId="26" xfId="0" applyBorder="1"/>
    <xf numFmtId="1" fontId="0" fillId="0" borderId="0" xfId="0" applyNumberFormat="1" applyAlignment="1">
      <alignment horizontal="center"/>
    </xf>
    <xf numFmtId="17" fontId="0" fillId="0" borderId="0" xfId="0" applyNumberFormat="1"/>
    <xf numFmtId="9" fontId="0" fillId="0" borderId="0" xfId="0" applyNumberFormat="1" applyAlignment="1">
      <alignment horizontal="center"/>
    </xf>
    <xf numFmtId="3" fontId="23" fillId="6" borderId="1" xfId="0" applyNumberFormat="1" applyFont="1" applyFill="1" applyBorder="1"/>
    <xf numFmtId="3" fontId="23" fillId="6" borderId="0" xfId="0" applyNumberFormat="1" applyFont="1" applyFill="1"/>
    <xf numFmtId="3" fontId="23" fillId="6" borderId="2" xfId="0" applyNumberFormat="1" applyFont="1" applyFill="1" applyBorder="1"/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164" fontId="0" fillId="0" borderId="0" xfId="1" applyNumberFormat="1" applyFont="1" applyFill="1"/>
    <xf numFmtId="10" fontId="0" fillId="0" borderId="0" xfId="3" applyNumberFormat="1" applyFont="1"/>
    <xf numFmtId="10" fontId="25" fillId="0" borderId="6" xfId="3" applyNumberFormat="1" applyFont="1" applyFill="1" applyBorder="1"/>
    <xf numFmtId="175" fontId="0" fillId="0" borderId="0" xfId="0" applyNumberFormat="1"/>
    <xf numFmtId="176" fontId="0" fillId="0" borderId="0" xfId="0" applyNumberFormat="1"/>
    <xf numFmtId="166" fontId="0" fillId="0" borderId="0" xfId="1" applyNumberFormat="1" applyFont="1" applyBorder="1"/>
    <xf numFmtId="166" fontId="0" fillId="0" borderId="19" xfId="1" applyNumberFormat="1" applyFont="1" applyBorder="1"/>
    <xf numFmtId="0" fontId="2" fillId="0" borderId="18" xfId="0" applyFont="1" applyBorder="1" applyAlignment="1">
      <alignment horizontal="center"/>
    </xf>
    <xf numFmtId="167" fontId="0" fillId="0" borderId="0" xfId="1" applyNumberFormat="1" applyFont="1" applyBorder="1"/>
    <xf numFmtId="167" fontId="23" fillId="0" borderId="0" xfId="1" applyNumberFormat="1" applyFont="1" applyBorder="1"/>
    <xf numFmtId="37" fontId="3" fillId="0" borderId="0" xfId="1" applyNumberFormat="1" applyFont="1" applyFill="1" applyBorder="1"/>
    <xf numFmtId="1" fontId="33" fillId="0" borderId="36" xfId="1" applyNumberFormat="1" applyFont="1" applyFill="1" applyBorder="1" applyAlignment="1">
      <alignment horizontal="right"/>
    </xf>
    <xf numFmtId="168" fontId="11" fillId="0" borderId="0" xfId="3" applyNumberFormat="1" applyFont="1"/>
    <xf numFmtId="168" fontId="24" fillId="0" borderId="0" xfId="0" applyNumberFormat="1" applyFont="1"/>
    <xf numFmtId="168" fontId="24" fillId="58" borderId="10" xfId="3" applyNumberFormat="1" applyFont="1" applyFill="1" applyBorder="1"/>
    <xf numFmtId="3" fontId="5" fillId="58" borderId="0" xfId="0" applyNumberFormat="1" applyFont="1" applyFill="1"/>
    <xf numFmtId="3" fontId="5" fillId="58" borderId="3" xfId="0" applyNumberFormat="1" applyFont="1" applyFill="1" applyBorder="1"/>
    <xf numFmtId="3" fontId="5" fillId="58" borderId="4" xfId="0" applyNumberFormat="1" applyFont="1" applyFill="1" applyBorder="1"/>
    <xf numFmtId="3" fontId="5" fillId="58" borderId="5" xfId="0" applyNumberFormat="1" applyFont="1" applyFill="1" applyBorder="1"/>
    <xf numFmtId="37" fontId="3" fillId="0" borderId="7" xfId="1" quotePrefix="1" applyNumberFormat="1" applyFont="1" applyFill="1" applyBorder="1"/>
    <xf numFmtId="3" fontId="5" fillId="58" borderId="1" xfId="0" applyNumberFormat="1" applyFont="1" applyFill="1" applyBorder="1"/>
    <xf numFmtId="3" fontId="5" fillId="58" borderId="2" xfId="0" applyNumberFormat="1" applyFont="1" applyFill="1" applyBorder="1"/>
    <xf numFmtId="0" fontId="24" fillId="58" borderId="0" xfId="0" applyFont="1" applyFill="1"/>
    <xf numFmtId="0" fontId="0" fillId="58" borderId="0" xfId="0" applyFill="1"/>
    <xf numFmtId="168" fontId="24" fillId="58" borderId="0" xfId="0" applyNumberFormat="1" applyFont="1" applyFill="1"/>
    <xf numFmtId="0" fontId="13" fillId="58" borderId="0" xfId="0" applyFont="1" applyFill="1"/>
    <xf numFmtId="9" fontId="24" fillId="0" borderId="9" xfId="0" applyNumberFormat="1" applyFont="1" applyBorder="1"/>
    <xf numFmtId="9" fontId="24" fillId="0" borderId="8" xfId="0" applyNumberFormat="1" applyFont="1" applyBorder="1"/>
    <xf numFmtId="167" fontId="2" fillId="0" borderId="0" xfId="0" applyNumberFormat="1" applyFont="1"/>
    <xf numFmtId="167" fontId="2" fillId="0" borderId="0" xfId="1" applyNumberFormat="1" applyFont="1" applyBorder="1"/>
    <xf numFmtId="167" fontId="0" fillId="58" borderId="0" xfId="0" applyNumberFormat="1" applyFill="1"/>
    <xf numFmtId="166" fontId="23" fillId="58" borderId="0" xfId="0" applyNumberFormat="1" applyFont="1" applyFill="1"/>
    <xf numFmtId="166" fontId="0" fillId="58" borderId="0" xfId="0" applyNumberFormat="1" applyFill="1"/>
    <xf numFmtId="164" fontId="3" fillId="58" borderId="2" xfId="1" applyNumberFormat="1" applyFont="1" applyFill="1" applyBorder="1"/>
    <xf numFmtId="164" fontId="3" fillId="58" borderId="5" xfId="1" applyNumberFormat="1" applyFont="1" applyFill="1" applyBorder="1"/>
    <xf numFmtId="0" fontId="2" fillId="0" borderId="8" xfId="0" applyFont="1" applyBorder="1"/>
    <xf numFmtId="0" fontId="2" fillId="0" borderId="6" xfId="0" applyFont="1" applyBorder="1"/>
    <xf numFmtId="0" fontId="2" fillId="58" borderId="6" xfId="0" applyFont="1" applyFill="1" applyBorder="1"/>
    <xf numFmtId="164" fontId="3" fillId="58" borderId="7" xfId="1" applyNumberFormat="1" applyFont="1" applyFill="1" applyBorder="1"/>
    <xf numFmtId="164" fontId="3" fillId="58" borderId="11" xfId="1" applyNumberFormat="1" applyFont="1" applyFill="1" applyBorder="1"/>
    <xf numFmtId="3" fontId="6" fillId="58" borderId="7" xfId="0" applyNumberFormat="1" applyFont="1" applyFill="1" applyBorder="1"/>
    <xf numFmtId="164" fontId="6" fillId="58" borderId="7" xfId="1" applyNumberFormat="1" applyFont="1" applyFill="1" applyBorder="1"/>
    <xf numFmtId="3" fontId="5" fillId="58" borderId="9" xfId="0" applyNumberFormat="1" applyFont="1" applyFill="1" applyBorder="1"/>
    <xf numFmtId="3" fontId="5" fillId="58" borderId="8" xfId="0" applyNumberFormat="1" applyFont="1" applyFill="1" applyBorder="1"/>
    <xf numFmtId="3" fontId="6" fillId="58" borderId="11" xfId="0" applyNumberFormat="1" applyFont="1" applyFill="1" applyBorder="1"/>
    <xf numFmtId="164" fontId="6" fillId="58" borderId="11" xfId="1" applyNumberFormat="1" applyFont="1" applyFill="1" applyBorder="1"/>
    <xf numFmtId="0" fontId="24" fillId="0" borderId="0" xfId="0" applyFont="1" applyAlignment="1">
      <alignment horizontal="right"/>
    </xf>
    <xf numFmtId="168" fontId="0" fillId="0" borderId="0" xfId="3" applyNumberFormat="1" applyFont="1" applyAlignment="1">
      <alignment horizontal="right"/>
    </xf>
    <xf numFmtId="168" fontId="0" fillId="0" borderId="0" xfId="0" applyNumberFormat="1"/>
    <xf numFmtId="9" fontId="2" fillId="6" borderId="0" xfId="3" applyFont="1" applyFill="1" applyBorder="1"/>
    <xf numFmtId="9" fontId="2" fillId="6" borderId="2" xfId="3" applyFont="1" applyFill="1" applyBorder="1"/>
    <xf numFmtId="9" fontId="2" fillId="6" borderId="4" xfId="3" applyFont="1" applyFill="1" applyBorder="1"/>
    <xf numFmtId="9" fontId="2" fillId="6" borderId="5" xfId="3" applyFont="1" applyFill="1" applyBorder="1"/>
    <xf numFmtId="9" fontId="2" fillId="9" borderId="0" xfId="3" applyFont="1" applyFill="1" applyBorder="1"/>
    <xf numFmtId="9" fontId="2" fillId="9" borderId="4" xfId="3" applyFont="1" applyFill="1" applyBorder="1"/>
    <xf numFmtId="9" fontId="2" fillId="0" borderId="0" xfId="3" applyFont="1" applyFill="1" applyBorder="1"/>
    <xf numFmtId="9" fontId="2" fillId="6" borderId="1" xfId="3" applyFont="1" applyFill="1" applyBorder="1"/>
    <xf numFmtId="9" fontId="2" fillId="0" borderId="2" xfId="3" applyFont="1" applyFill="1" applyBorder="1"/>
    <xf numFmtId="9" fontId="2" fillId="0" borderId="4" xfId="3" applyFont="1" applyFill="1" applyBorder="1"/>
    <xf numFmtId="9" fontId="2" fillId="6" borderId="3" xfId="3" applyFont="1" applyFill="1" applyBorder="1"/>
    <xf numFmtId="9" fontId="2" fillId="0" borderId="5" xfId="3" applyFont="1" applyFill="1" applyBorder="1"/>
    <xf numFmtId="9" fontId="2" fillId="9" borderId="5" xfId="3" applyFont="1" applyFill="1" applyBorder="1"/>
    <xf numFmtId="38" fontId="3" fillId="6" borderId="7" xfId="1" applyNumberFormat="1" applyFont="1" applyFill="1" applyBorder="1"/>
    <xf numFmtId="38" fontId="3" fillId="6" borderId="11" xfId="1" applyNumberFormat="1" applyFont="1" applyFill="1" applyBorder="1"/>
    <xf numFmtId="38" fontId="3" fillId="6" borderId="0" xfId="1" applyNumberFormat="1" applyFont="1" applyFill="1" applyBorder="1"/>
    <xf numFmtId="38" fontId="3" fillId="6" borderId="7" xfId="0" applyNumberFormat="1" applyFont="1" applyFill="1" applyBorder="1"/>
    <xf numFmtId="38" fontId="3" fillId="6" borderId="2" xfId="0" applyNumberFormat="1" applyFont="1" applyFill="1" applyBorder="1"/>
    <xf numFmtId="38" fontId="3" fillId="6" borderId="4" xfId="1" applyNumberFormat="1" applyFont="1" applyFill="1" applyBorder="1"/>
    <xf numFmtId="38" fontId="3" fillId="6" borderId="11" xfId="0" applyNumberFormat="1" applyFont="1" applyFill="1" applyBorder="1"/>
    <xf numFmtId="38" fontId="0" fillId="0" borderId="0" xfId="0" applyNumberFormat="1"/>
    <xf numFmtId="168" fontId="0" fillId="0" borderId="0" xfId="3" applyNumberFormat="1" applyFont="1" applyFill="1" applyAlignment="1">
      <alignment horizontal="right"/>
    </xf>
    <xf numFmtId="0" fontId="23" fillId="0" borderId="0" xfId="0" applyFont="1" applyAlignment="1">
      <alignment horizontal="center"/>
    </xf>
    <xf numFmtId="3" fontId="5" fillId="59" borderId="1" xfId="0" applyNumberFormat="1" applyFont="1" applyFill="1" applyBorder="1"/>
    <xf numFmtId="3" fontId="5" fillId="59" borderId="0" xfId="0" applyNumberFormat="1" applyFont="1" applyFill="1"/>
    <xf numFmtId="20" fontId="3" fillId="59" borderId="2" xfId="0" applyNumberFormat="1" applyFont="1" applyFill="1" applyBorder="1"/>
    <xf numFmtId="165" fontId="5" fillId="59" borderId="2" xfId="0" applyNumberFormat="1" applyFont="1" applyFill="1" applyBorder="1"/>
    <xf numFmtId="15" fontId="58" fillId="0" borderId="45" xfId="17262" applyNumberFormat="1" applyFont="1" applyBorder="1" applyAlignment="1">
      <alignment horizontal="right" wrapText="1"/>
    </xf>
    <xf numFmtId="0" fontId="58" fillId="0" borderId="45" xfId="17262" applyFont="1" applyBorder="1" applyAlignment="1">
      <alignment wrapText="1"/>
    </xf>
    <xf numFmtId="0" fontId="0" fillId="0" borderId="0" xfId="0" pivotButton="1"/>
    <xf numFmtId="15" fontId="0" fillId="0" borderId="0" xfId="0" applyNumberFormat="1" applyAlignment="1">
      <alignment horizontal="left"/>
    </xf>
    <xf numFmtId="0" fontId="58" fillId="60" borderId="46" xfId="17262" applyFont="1" applyFill="1" applyBorder="1" applyAlignment="1">
      <alignment horizontal="center"/>
    </xf>
    <xf numFmtId="43" fontId="22" fillId="0" borderId="7" xfId="1" applyFont="1" applyFill="1" applyBorder="1"/>
    <xf numFmtId="43" fontId="22" fillId="0" borderId="11" xfId="1" applyFont="1" applyFill="1" applyBorder="1"/>
    <xf numFmtId="4" fontId="23" fillId="0" borderId="0" xfId="0" applyNumberFormat="1" applyFont="1" applyAlignment="1">
      <alignment horizontal="center"/>
    </xf>
    <xf numFmtId="164" fontId="3" fillId="6" borderId="1" xfId="1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0" fillId="0" borderId="0" xfId="1" applyNumberFormat="1" applyFont="1" applyBorder="1"/>
    <xf numFmtId="164" fontId="23" fillId="0" borderId="0" xfId="1" applyNumberFormat="1" applyFont="1" applyFill="1" applyBorder="1"/>
    <xf numFmtId="43" fontId="0" fillId="0" borderId="0" xfId="1" applyFont="1"/>
    <xf numFmtId="0" fontId="73" fillId="60" borderId="44" xfId="17263" applyFont="1" applyFill="1" applyBorder="1" applyAlignment="1">
      <alignment horizontal="center"/>
    </xf>
    <xf numFmtId="15" fontId="73" fillId="0" borderId="45" xfId="17263" applyNumberFormat="1" applyFont="1" applyBorder="1" applyAlignment="1">
      <alignment horizontal="right" wrapText="1"/>
    </xf>
    <xf numFmtId="0" fontId="73" fillId="0" borderId="45" xfId="17263" applyFont="1" applyBorder="1" applyAlignment="1">
      <alignment wrapText="1"/>
    </xf>
    <xf numFmtId="0" fontId="0" fillId="0" borderId="0" xfId="0" pivotButton="1" applyAlignment="1">
      <alignment horizontal="right"/>
    </xf>
    <xf numFmtId="0" fontId="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75" fillId="0" borderId="0" xfId="1" applyNumberFormat="1" applyFont="1" applyAlignment="1">
      <alignment horizontal="center"/>
    </xf>
    <xf numFmtId="14" fontId="75" fillId="0" borderId="0" xfId="1" applyNumberFormat="1" applyFont="1" applyAlignment="1">
      <alignment horizontal="center"/>
    </xf>
    <xf numFmtId="0" fontId="23" fillId="9" borderId="0" xfId="0" applyFont="1" applyFill="1"/>
    <xf numFmtId="0" fontId="0" fillId="9" borderId="0" xfId="0" applyFill="1"/>
    <xf numFmtId="0" fontId="24" fillId="9" borderId="0" xfId="0" applyFont="1" applyFill="1"/>
    <xf numFmtId="0" fontId="24" fillId="9" borderId="0" xfId="0" applyFont="1" applyFill="1" applyAlignment="1">
      <alignment horizontal="right"/>
    </xf>
    <xf numFmtId="0" fontId="26" fillId="9" borderId="0" xfId="0" applyFont="1" applyFill="1"/>
    <xf numFmtId="0" fontId="0" fillId="0" borderId="11" xfId="0" applyBorder="1"/>
    <xf numFmtId="0" fontId="11" fillId="6" borderId="4" xfId="0" applyFont="1" applyFill="1" applyBorder="1" applyAlignment="1">
      <alignment horizontal="right"/>
    </xf>
    <xf numFmtId="0" fontId="11" fillId="6" borderId="5" xfId="0" applyFont="1" applyFill="1" applyBorder="1" applyAlignment="1">
      <alignment horizontal="right"/>
    </xf>
    <xf numFmtId="165" fontId="2" fillId="0" borderId="7" xfId="0" applyNumberFormat="1" applyFont="1" applyBorder="1"/>
    <xf numFmtId="164" fontId="3" fillId="0" borderId="7" xfId="1" applyNumberFormat="1" applyFont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23" fillId="6" borderId="0" xfId="0" applyNumberFormat="1" applyFont="1" applyFill="1" applyAlignment="1">
      <alignment horizontal="center"/>
    </xf>
    <xf numFmtId="3" fontId="23" fillId="6" borderId="2" xfId="0" applyNumberFormat="1" applyFont="1" applyFill="1" applyBorder="1" applyAlignment="1">
      <alignment horizontal="center"/>
    </xf>
    <xf numFmtId="3" fontId="2" fillId="6" borderId="0" xfId="0" applyNumberFormat="1" applyFont="1" applyFill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6" borderId="3" xfId="1" applyNumberFormat="1" applyFont="1" applyFill="1" applyBorder="1" applyAlignment="1">
      <alignment horizontal="center"/>
    </xf>
    <xf numFmtId="3" fontId="23" fillId="6" borderId="4" xfId="0" applyNumberFormat="1" applyFont="1" applyFill="1" applyBorder="1" applyAlignment="1">
      <alignment horizontal="center"/>
    </xf>
    <xf numFmtId="3" fontId="23" fillId="6" borderId="5" xfId="0" applyNumberFormat="1" applyFont="1" applyFill="1" applyBorder="1" applyAlignment="1">
      <alignment horizontal="center"/>
    </xf>
    <xf numFmtId="0" fontId="76" fillId="0" borderId="0" xfId="0" applyFont="1"/>
    <xf numFmtId="169" fontId="3" fillId="0" borderId="7" xfId="1" applyNumberFormat="1" applyFont="1" applyFill="1" applyBorder="1" applyAlignment="1">
      <alignment horizontal="right"/>
    </xf>
    <xf numFmtId="1" fontId="0" fillId="0" borderId="0" xfId="0" applyNumberFormat="1" applyAlignment="1">
      <alignment vertical="top"/>
    </xf>
    <xf numFmtId="3" fontId="3" fillId="9" borderId="7" xfId="0" applyNumberFormat="1" applyFont="1" applyFill="1" applyBorder="1"/>
    <xf numFmtId="164" fontId="3" fillId="9" borderId="7" xfId="1" applyNumberFormat="1" applyFont="1" applyFill="1" applyBorder="1"/>
    <xf numFmtId="164" fontId="3" fillId="0" borderId="7" xfId="1" applyNumberFormat="1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6" fontId="24" fillId="0" borderId="9" xfId="1" applyNumberFormat="1" applyFont="1" applyFill="1" applyBorder="1"/>
    <xf numFmtId="166" fontId="24" fillId="0" borderId="10" xfId="1" applyNumberFormat="1" applyFont="1" applyFill="1" applyBorder="1"/>
    <xf numFmtId="166" fontId="24" fillId="0" borderId="1" xfId="1" applyNumberFormat="1" applyFont="1" applyFill="1" applyBorder="1"/>
    <xf numFmtId="166" fontId="24" fillId="0" borderId="0" xfId="1" applyNumberFormat="1" applyFont="1" applyFill="1" applyBorder="1"/>
    <xf numFmtId="166" fontId="24" fillId="0" borderId="3" xfId="1" applyNumberFormat="1" applyFont="1" applyFill="1" applyBorder="1"/>
    <xf numFmtId="166" fontId="24" fillId="0" borderId="4" xfId="1" applyNumberFormat="1" applyFont="1" applyFill="1" applyBorder="1"/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6" fontId="24" fillId="0" borderId="8" xfId="1" applyNumberFormat="1" applyFont="1" applyFill="1" applyBorder="1"/>
    <xf numFmtId="166" fontId="24" fillId="0" borderId="2" xfId="1" applyNumberFormat="1" applyFont="1" applyFill="1" applyBorder="1"/>
    <xf numFmtId="166" fontId="24" fillId="0" borderId="5" xfId="1" applyNumberFormat="1" applyFont="1" applyFill="1" applyBorder="1"/>
    <xf numFmtId="0" fontId="77" fillId="0" borderId="0" xfId="0" applyFont="1"/>
    <xf numFmtId="167" fontId="23" fillId="0" borderId="9" xfId="0" applyNumberFormat="1" applyFont="1" applyBorder="1"/>
    <xf numFmtId="167" fontId="23" fillId="58" borderId="10" xfId="0" applyNumberFormat="1" applyFont="1" applyFill="1" applyBorder="1"/>
    <xf numFmtId="167" fontId="23" fillId="0" borderId="10" xfId="0" applyNumberFormat="1" applyFont="1" applyBorder="1"/>
    <xf numFmtId="167" fontId="23" fillId="0" borderId="10" xfId="1" applyNumberFormat="1" applyFont="1" applyBorder="1"/>
    <xf numFmtId="167" fontId="23" fillId="0" borderId="8" xfId="1" applyNumberFormat="1" applyFont="1" applyBorder="1"/>
    <xf numFmtId="167" fontId="0" fillId="0" borderId="1" xfId="0" applyNumberFormat="1" applyBorder="1"/>
    <xf numFmtId="167" fontId="0" fillId="0" borderId="2" xfId="0" applyNumberFormat="1" applyBorder="1"/>
    <xf numFmtId="167" fontId="2" fillId="0" borderId="1" xfId="0" applyNumberFormat="1" applyFont="1" applyBorder="1"/>
    <xf numFmtId="167" fontId="23" fillId="0" borderId="1" xfId="1" applyNumberFormat="1" applyFont="1" applyBorder="1"/>
    <xf numFmtId="167" fontId="23" fillId="0" borderId="2" xfId="1" applyNumberFormat="1" applyFont="1" applyBorder="1"/>
    <xf numFmtId="167" fontId="2" fillId="0" borderId="2" xfId="1" applyNumberFormat="1" applyFont="1" applyBorder="1"/>
    <xf numFmtId="166" fontId="0" fillId="58" borderId="4" xfId="0" applyNumberFormat="1" applyFill="1" applyBorder="1"/>
    <xf numFmtId="167" fontId="0" fillId="0" borderId="4" xfId="0" applyNumberFormat="1" applyBorder="1"/>
    <xf numFmtId="167" fontId="0" fillId="0" borderId="4" xfId="1" applyNumberFormat="1" applyFont="1" applyBorder="1"/>
    <xf numFmtId="167" fontId="2" fillId="0" borderId="5" xfId="1" applyNumberFormat="1" applyFont="1" applyBorder="1"/>
    <xf numFmtId="0" fontId="5" fillId="0" borderId="3" xfId="0" applyFont="1" applyBorder="1" applyAlignment="1">
      <alignment horizontal="center"/>
    </xf>
    <xf numFmtId="0" fontId="5" fillId="58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2" fontId="23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3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horizontal="center"/>
    </xf>
    <xf numFmtId="165" fontId="5" fillId="0" borderId="0" xfId="0" applyNumberFormat="1" applyFont="1"/>
    <xf numFmtId="165" fontId="2" fillId="0" borderId="11" xfId="0" applyNumberFormat="1" applyFont="1" applyBorder="1"/>
    <xf numFmtId="3" fontId="3" fillId="6" borderId="11" xfId="0" applyNumberFormat="1" applyFont="1" applyFill="1" applyBorder="1"/>
    <xf numFmtId="3" fontId="23" fillId="6" borderId="3" xfId="0" applyNumberFormat="1" applyFont="1" applyFill="1" applyBorder="1"/>
    <xf numFmtId="3" fontId="23" fillId="6" borderId="4" xfId="0" applyNumberFormat="1" applyFont="1" applyFill="1" applyBorder="1"/>
    <xf numFmtId="3" fontId="23" fillId="6" borderId="5" xfId="0" applyNumberFormat="1" applyFont="1" applyFill="1" applyBorder="1"/>
    <xf numFmtId="1" fontId="11" fillId="6" borderId="5" xfId="0" applyNumberFormat="1" applyFont="1" applyFill="1" applyBorder="1" applyAlignment="1">
      <alignment horizontal="center"/>
    </xf>
    <xf numFmtId="3" fontId="24" fillId="0" borderId="4" xfId="0" applyNumberFormat="1" applyFont="1" applyBorder="1"/>
    <xf numFmtId="3" fontId="24" fillId="0" borderId="5" xfId="0" applyNumberFormat="1" applyFont="1" applyBorder="1"/>
    <xf numFmtId="169" fontId="3" fillId="0" borderId="11" xfId="1" applyNumberFormat="1" applyFont="1" applyFill="1" applyBorder="1" applyAlignment="1">
      <alignment horizontal="right"/>
    </xf>
    <xf numFmtId="3" fontId="24" fillId="0" borderId="3" xfId="0" applyNumberFormat="1" applyFont="1" applyBorder="1"/>
    <xf numFmtId="3" fontId="2" fillId="0" borderId="0" xfId="0" applyNumberFormat="1" applyFont="1"/>
    <xf numFmtId="178" fontId="3" fillId="0" borderId="0" xfId="1" applyNumberFormat="1" applyFont="1" applyFill="1" applyBorder="1"/>
    <xf numFmtId="10" fontId="0" fillId="0" borderId="0" xfId="3" applyNumberFormat="1" applyFont="1" applyBorder="1"/>
    <xf numFmtId="168" fontId="2" fillId="0" borderId="0" xfId="3" applyNumberFormat="1" applyFont="1" applyFill="1"/>
    <xf numFmtId="179" fontId="3" fillId="0" borderId="0" xfId="1" applyNumberFormat="1" applyFont="1" applyFill="1" applyBorder="1"/>
    <xf numFmtId="164" fontId="24" fillId="0" borderId="0" xfId="1" applyNumberFormat="1" applyFont="1" applyBorder="1"/>
    <xf numFmtId="164" fontId="24" fillId="0" borderId="4" xfId="1" applyNumberFormat="1" applyFont="1" applyBorder="1"/>
    <xf numFmtId="0" fontId="3" fillId="0" borderId="6" xfId="0" applyFont="1" applyBorder="1" applyAlignment="1">
      <alignment horizontal="right"/>
    </xf>
    <xf numFmtId="49" fontId="0" fillId="0" borderId="7" xfId="0" applyNumberFormat="1" applyBorder="1"/>
    <xf numFmtId="0" fontId="11" fillId="0" borderId="1" xfId="0" applyFont="1" applyBorder="1" applyAlignment="1">
      <alignment horizontal="center"/>
    </xf>
    <xf numFmtId="3" fontId="3" fillId="9" borderId="2" xfId="0" applyNumberFormat="1" applyFont="1" applyFill="1" applyBorder="1"/>
    <xf numFmtId="164" fontId="2" fillId="0" borderId="0" xfId="0" applyNumberFormat="1" applyFont="1"/>
    <xf numFmtId="0" fontId="3" fillId="0" borderId="0" xfId="0" applyFont="1" applyAlignment="1">
      <alignment vertical="top"/>
    </xf>
    <xf numFmtId="3" fontId="3" fillId="6" borderId="0" xfId="0" applyNumberFormat="1" applyFont="1" applyFill="1" applyAlignment="1">
      <alignment horizontal="center"/>
    </xf>
    <xf numFmtId="3" fontId="3" fillId="6" borderId="4" xfId="0" applyNumberFormat="1" applyFont="1" applyFill="1" applyBorder="1" applyAlignment="1">
      <alignment horizontal="center"/>
    </xf>
    <xf numFmtId="3" fontId="23" fillId="6" borderId="1" xfId="0" applyNumberFormat="1" applyFont="1" applyFill="1" applyBorder="1" applyAlignment="1">
      <alignment horizontal="center"/>
    </xf>
    <xf numFmtId="3" fontId="23" fillId="6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right"/>
    </xf>
    <xf numFmtId="0" fontId="13" fillId="6" borderId="5" xfId="0" applyFont="1" applyFill="1" applyBorder="1" applyAlignment="1">
      <alignment horizontal="right"/>
    </xf>
    <xf numFmtId="10" fontId="24" fillId="58" borderId="10" xfId="3" applyNumberFormat="1" applyFont="1" applyFill="1" applyBorder="1"/>
    <xf numFmtId="167" fontId="0" fillId="0" borderId="3" xfId="0" applyNumberFormat="1" applyBorder="1"/>
    <xf numFmtId="0" fontId="13" fillId="61" borderId="9" xfId="0" applyFont="1" applyFill="1" applyBorder="1" applyAlignment="1">
      <alignment horizontal="center"/>
    </xf>
    <xf numFmtId="0" fontId="13" fillId="61" borderId="0" xfId="0" applyFont="1" applyFill="1" applyAlignment="1">
      <alignment horizontal="center"/>
    </xf>
    <xf numFmtId="0" fontId="13" fillId="61" borderId="0" xfId="0" applyFont="1" applyFill="1" applyAlignment="1">
      <alignment horizontal="right"/>
    </xf>
    <xf numFmtId="168" fontId="25" fillId="61" borderId="9" xfId="3" applyNumberFormat="1" applyFont="1" applyFill="1" applyBorder="1"/>
    <xf numFmtId="3" fontId="24" fillId="61" borderId="1" xfId="0" applyNumberFormat="1" applyFont="1" applyFill="1" applyBorder="1"/>
    <xf numFmtId="3" fontId="24" fillId="61" borderId="3" xfId="0" applyNumberFormat="1" applyFont="1" applyFill="1" applyBorder="1"/>
    <xf numFmtId="0" fontId="13" fillId="61" borderId="10" xfId="0" applyFont="1" applyFill="1" applyBorder="1" applyAlignment="1">
      <alignment horizontal="center"/>
    </xf>
    <xf numFmtId="168" fontId="25" fillId="61" borderId="10" xfId="3" applyNumberFormat="1" applyFont="1" applyFill="1" applyBorder="1"/>
    <xf numFmtId="3" fontId="24" fillId="61" borderId="0" xfId="0" applyNumberFormat="1" applyFont="1" applyFill="1"/>
    <xf numFmtId="3" fontId="24" fillId="61" borderId="4" xfId="0" applyNumberFormat="1" applyFont="1" applyFill="1" applyBorder="1"/>
    <xf numFmtId="0" fontId="13" fillId="0" borderId="11" xfId="0" applyFont="1" applyBorder="1" applyAlignment="1">
      <alignment horizontal="right"/>
    </xf>
    <xf numFmtId="169" fontId="3" fillId="0" borderId="11" xfId="0" applyNumberFormat="1" applyFont="1" applyBorder="1" applyAlignment="1">
      <alignment horizontal="right" vertical="top"/>
    </xf>
    <xf numFmtId="169" fontId="3" fillId="0" borderId="7" xfId="0" applyNumberFormat="1" applyFont="1" applyBorder="1" applyAlignment="1">
      <alignment horizontal="right" vertical="top"/>
    </xf>
    <xf numFmtId="0" fontId="13" fillId="61" borderId="1" xfId="0" applyFont="1" applyFill="1" applyBorder="1" applyAlignment="1">
      <alignment horizontal="center"/>
    </xf>
    <xf numFmtId="3" fontId="23" fillId="61" borderId="1" xfId="0" applyNumberFormat="1" applyFont="1" applyFill="1" applyBorder="1"/>
    <xf numFmtId="3" fontId="23" fillId="61" borderId="3" xfId="0" applyNumberFormat="1" applyFont="1" applyFill="1" applyBorder="1"/>
    <xf numFmtId="3" fontId="23" fillId="61" borderId="0" xfId="0" applyNumberFormat="1" applyFont="1" applyFill="1"/>
    <xf numFmtId="3" fontId="23" fillId="61" borderId="4" xfId="0" applyNumberFormat="1" applyFont="1" applyFill="1" applyBorder="1"/>
    <xf numFmtId="3" fontId="3" fillId="62" borderId="7" xfId="0" applyNumberFormat="1" applyFont="1" applyFill="1" applyBorder="1"/>
    <xf numFmtId="0" fontId="3" fillId="9" borderId="0" xfId="0" applyFont="1" applyFill="1" applyAlignment="1">
      <alignment vertical="top"/>
    </xf>
    <xf numFmtId="1" fontId="0" fillId="0" borderId="0" xfId="0" applyNumberFormat="1" applyAlignment="1">
      <alignment horizontal="right" vertical="top"/>
    </xf>
    <xf numFmtId="164" fontId="3" fillId="9" borderId="1" xfId="1" applyNumberFormat="1" applyFont="1" applyFill="1" applyBorder="1"/>
    <xf numFmtId="164" fontId="28" fillId="0" borderId="7" xfId="1" applyNumberFormat="1" applyFont="1" applyFill="1" applyBorder="1"/>
    <xf numFmtId="164" fontId="28" fillId="0" borderId="11" xfId="1" applyNumberFormat="1" applyFont="1" applyFill="1" applyBorder="1"/>
    <xf numFmtId="169" fontId="3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169" fontId="3" fillId="0" borderId="11" xfId="0" applyNumberFormat="1" applyFont="1" applyBorder="1" applyAlignment="1">
      <alignment horizontal="right"/>
    </xf>
    <xf numFmtId="3" fontId="30" fillId="0" borderId="2" xfId="0" applyNumberFormat="1" applyFont="1" applyBorder="1"/>
    <xf numFmtId="3" fontId="30" fillId="0" borderId="5" xfId="0" applyNumberFormat="1" applyFont="1" applyBorder="1"/>
    <xf numFmtId="0" fontId="11" fillId="61" borderId="3" xfId="0" applyFont="1" applyFill="1" applyBorder="1" applyAlignment="1">
      <alignment horizontal="right"/>
    </xf>
    <xf numFmtId="3" fontId="2" fillId="61" borderId="1" xfId="0" applyNumberFormat="1" applyFont="1" applyFill="1" applyBorder="1" applyAlignment="1">
      <alignment horizontal="center"/>
    </xf>
    <xf numFmtId="3" fontId="23" fillId="61" borderId="1" xfId="0" applyNumberFormat="1" applyFont="1" applyFill="1" applyBorder="1" applyAlignment="1">
      <alignment horizontal="center"/>
    </xf>
    <xf numFmtId="3" fontId="23" fillId="61" borderId="3" xfId="0" applyNumberFormat="1" applyFont="1" applyFill="1" applyBorder="1" applyAlignment="1">
      <alignment horizontal="center"/>
    </xf>
    <xf numFmtId="0" fontId="11" fillId="61" borderId="4" xfId="0" applyFont="1" applyFill="1" applyBorder="1" applyAlignment="1">
      <alignment horizontal="right"/>
    </xf>
    <xf numFmtId="3" fontId="2" fillId="61" borderId="0" xfId="0" applyNumberFormat="1" applyFont="1" applyFill="1" applyAlignment="1">
      <alignment horizontal="center"/>
    </xf>
    <xf numFmtId="3" fontId="23" fillId="61" borderId="0" xfId="0" applyNumberFormat="1" applyFont="1" applyFill="1" applyAlignment="1">
      <alignment horizontal="center"/>
    </xf>
    <xf numFmtId="3" fontId="23" fillId="61" borderId="4" xfId="0" applyNumberFormat="1" applyFont="1" applyFill="1" applyBorder="1" applyAlignment="1">
      <alignment horizontal="center"/>
    </xf>
    <xf numFmtId="0" fontId="3" fillId="62" borderId="0" xfId="0" applyFont="1" applyFill="1"/>
    <xf numFmtId="49" fontId="3" fillId="0" borderId="7" xfId="0" applyNumberFormat="1" applyFont="1" applyBorder="1"/>
    <xf numFmtId="49" fontId="3" fillId="0" borderId="11" xfId="0" applyNumberFormat="1" applyFont="1" applyBorder="1"/>
    <xf numFmtId="10" fontId="24" fillId="0" borderId="10" xfId="3" applyNumberFormat="1" applyFont="1" applyBorder="1"/>
    <xf numFmtId="0" fontId="11" fillId="0" borderId="2" xfId="0" applyFont="1" applyBorder="1" applyAlignment="1">
      <alignment horizontal="center"/>
    </xf>
    <xf numFmtId="172" fontId="25" fillId="63" borderId="24" xfId="3" applyNumberFormat="1" applyFont="1" applyFill="1" applyBorder="1"/>
    <xf numFmtId="172" fontId="25" fillId="63" borderId="25" xfId="3" applyNumberFormat="1" applyFont="1" applyFill="1" applyBorder="1"/>
    <xf numFmtId="172" fontId="25" fillId="63" borderId="26" xfId="3" applyNumberFormat="1" applyFont="1" applyFill="1" applyBorder="1"/>
    <xf numFmtId="10" fontId="0" fillId="9" borderId="0" xfId="3" applyNumberFormat="1" applyFont="1" applyFill="1" applyBorder="1"/>
    <xf numFmtId="0" fontId="2" fillId="9" borderId="0" xfId="0" applyFont="1" applyFill="1"/>
    <xf numFmtId="0" fontId="13" fillId="9" borderId="0" xfId="0" applyFont="1" applyFill="1"/>
    <xf numFmtId="10" fontId="0" fillId="9" borderId="0" xfId="0" applyNumberFormat="1" applyFill="1"/>
    <xf numFmtId="0" fontId="11" fillId="9" borderId="0" xfId="0" applyFont="1" applyFill="1"/>
    <xf numFmtId="3" fontId="2" fillId="9" borderId="0" xfId="0" applyNumberFormat="1" applyFont="1" applyFill="1"/>
    <xf numFmtId="164" fontId="0" fillId="9" borderId="0" xfId="1" applyNumberFormat="1" applyFont="1" applyFill="1" applyBorder="1"/>
    <xf numFmtId="3" fontId="0" fillId="9" borderId="0" xfId="0" applyNumberFormat="1" applyFill="1"/>
    <xf numFmtId="43" fontId="24" fillId="0" borderId="0" xfId="1" applyFont="1" applyFill="1" applyBorder="1"/>
    <xf numFmtId="0" fontId="2" fillId="9" borderId="0" xfId="0" applyFont="1" applyFill="1" applyAlignment="1">
      <alignment horizontal="center"/>
    </xf>
    <xf numFmtId="0" fontId="3" fillId="62" borderId="0" xfId="0" applyFont="1" applyFill="1" applyAlignment="1">
      <alignment vertical="top"/>
    </xf>
    <xf numFmtId="169" fontId="3" fillId="62" borderId="7" xfId="1" applyNumberFormat="1" applyFont="1" applyFill="1" applyBorder="1" applyAlignment="1">
      <alignment horizontal="right"/>
    </xf>
    <xf numFmtId="169" fontId="3" fillId="62" borderId="7" xfId="0" applyNumberFormat="1" applyFont="1" applyFill="1" applyBorder="1" applyAlignment="1">
      <alignment horizontal="right"/>
    </xf>
    <xf numFmtId="3" fontId="3" fillId="62" borderId="2" xfId="0" applyNumberFormat="1" applyFont="1" applyFill="1" applyBorder="1"/>
    <xf numFmtId="49" fontId="3" fillId="9" borderId="7" xfId="0" applyNumberFormat="1" applyFont="1" applyFill="1" applyBorder="1"/>
    <xf numFmtId="164" fontId="3" fillId="62" borderId="1" xfId="1" applyNumberFormat="1" applyFont="1" applyFill="1" applyBorder="1"/>
    <xf numFmtId="43" fontId="24" fillId="0" borderId="4" xfId="1" applyFont="1" applyFill="1" applyBorder="1"/>
    <xf numFmtId="10" fontId="0" fillId="0" borderId="6" xfId="0" applyNumberFormat="1" applyBorder="1"/>
    <xf numFmtId="3" fontId="5" fillId="9" borderId="1" xfId="0" applyNumberFormat="1" applyFont="1" applyFill="1" applyBorder="1"/>
    <xf numFmtId="3" fontId="5" fillId="9" borderId="0" xfId="0" applyNumberFormat="1" applyFont="1" applyFill="1"/>
    <xf numFmtId="3" fontId="5" fillId="9" borderId="2" xfId="0" applyNumberFormat="1" applyFont="1" applyFill="1" applyBorder="1"/>
    <xf numFmtId="3" fontId="30" fillId="0" borderId="11" xfId="0" applyNumberFormat="1" applyFont="1" applyBorder="1"/>
    <xf numFmtId="0" fontId="31" fillId="11" borderId="1" xfId="0" applyFont="1" applyFill="1" applyBorder="1" applyAlignment="1">
      <alignment horizontal="center"/>
    </xf>
    <xf numFmtId="0" fontId="31" fillId="11" borderId="0" xfId="0" applyFont="1" applyFill="1" applyAlignment="1">
      <alignment horizontal="center"/>
    </xf>
    <xf numFmtId="0" fontId="31" fillId="11" borderId="2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17" fillId="12" borderId="12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18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17264">
    <cellStyle name="20% - Accent1" xfId="22" builtinId="30" customBuiltin="1"/>
    <cellStyle name="20% - Accent1 10" xfId="1409" xr:uid="{00000000-0005-0000-0000-000001000000}"/>
    <cellStyle name="20% - Accent1 10 2" xfId="3839" xr:uid="{00000000-0005-0000-0000-000002000000}"/>
    <cellStyle name="20% - Accent1 10 2 2" xfId="4007" xr:uid="{00000000-0005-0000-0000-000003000000}"/>
    <cellStyle name="20% - Accent1 10 2 2 2" xfId="5735" xr:uid="{00000000-0005-0000-0000-000004000000}"/>
    <cellStyle name="20% - Accent1 10 2 2 3" xfId="14782" xr:uid="{00000000-0005-0000-0000-000005000000}"/>
    <cellStyle name="20% - Accent1 10 2 3" xfId="5736" xr:uid="{00000000-0005-0000-0000-000006000000}"/>
    <cellStyle name="20% - Accent1 10 2 3 2" xfId="14783" xr:uid="{00000000-0005-0000-0000-000007000000}"/>
    <cellStyle name="20% - Accent1 10 2 4" xfId="5734" xr:uid="{00000000-0005-0000-0000-000008000000}"/>
    <cellStyle name="20% - Accent1 10 2 5" xfId="12285" xr:uid="{00000000-0005-0000-0000-000009000000}"/>
    <cellStyle name="20% - Accent1 10 3" xfId="2065" xr:uid="{00000000-0005-0000-0000-00000A000000}"/>
    <cellStyle name="20% - Accent1 10 3 2" xfId="5737" xr:uid="{00000000-0005-0000-0000-00000B000000}"/>
    <cellStyle name="20% - Accent1 10 3 3" xfId="12286" xr:uid="{00000000-0005-0000-0000-00000C000000}"/>
    <cellStyle name="20% - Accent1 10 4" xfId="4006" xr:uid="{00000000-0005-0000-0000-00000D000000}"/>
    <cellStyle name="20% - Accent1 10 4 2" xfId="5738" xr:uid="{00000000-0005-0000-0000-00000E000000}"/>
    <cellStyle name="20% - Accent1 10 4 3" xfId="14784" xr:uid="{00000000-0005-0000-0000-00000F000000}"/>
    <cellStyle name="20% - Accent1 10 5" xfId="5739" xr:uid="{00000000-0005-0000-0000-000010000000}"/>
    <cellStyle name="20% - Accent1 10 5 2" xfId="14785" xr:uid="{00000000-0005-0000-0000-000011000000}"/>
    <cellStyle name="20% - Accent1 10 6" xfId="5733" xr:uid="{00000000-0005-0000-0000-000012000000}"/>
    <cellStyle name="20% - Accent1 10 7" xfId="12284" xr:uid="{00000000-0005-0000-0000-000013000000}"/>
    <cellStyle name="20% - Accent1 11" xfId="3909" xr:uid="{00000000-0005-0000-0000-000014000000}"/>
    <cellStyle name="20% - Accent1 11 2" xfId="4008" xr:uid="{00000000-0005-0000-0000-000015000000}"/>
    <cellStyle name="20% - Accent1 11 2 2" xfId="5741" xr:uid="{00000000-0005-0000-0000-000016000000}"/>
    <cellStyle name="20% - Accent1 11 2 3" xfId="12288" xr:uid="{00000000-0005-0000-0000-000017000000}"/>
    <cellStyle name="20% - Accent1 11 3" xfId="5742" xr:uid="{00000000-0005-0000-0000-000018000000}"/>
    <cellStyle name="20% - Accent1 11 3 2" xfId="14786" xr:uid="{00000000-0005-0000-0000-000019000000}"/>
    <cellStyle name="20% - Accent1 11 4" xfId="5740" xr:uid="{00000000-0005-0000-0000-00001A000000}"/>
    <cellStyle name="20% - Accent1 11 5" xfId="12287" xr:uid="{00000000-0005-0000-0000-00001B000000}"/>
    <cellStyle name="20% - Accent1 12" xfId="3501" xr:uid="{00000000-0005-0000-0000-00001C000000}"/>
    <cellStyle name="20% - Accent1 12 2" xfId="4009" xr:uid="{00000000-0005-0000-0000-00001D000000}"/>
    <cellStyle name="20% - Accent1 12 2 2" xfId="5744" xr:uid="{00000000-0005-0000-0000-00001E000000}"/>
    <cellStyle name="20% - Accent1 12 2 3" xfId="12290" xr:uid="{00000000-0005-0000-0000-00001F000000}"/>
    <cellStyle name="20% - Accent1 12 3" xfId="5745" xr:uid="{00000000-0005-0000-0000-000020000000}"/>
    <cellStyle name="20% - Accent1 12 3 2" xfId="14787" xr:uid="{00000000-0005-0000-0000-000021000000}"/>
    <cellStyle name="20% - Accent1 12 4" xfId="5743" xr:uid="{00000000-0005-0000-0000-000022000000}"/>
    <cellStyle name="20% - Accent1 12 5" xfId="12289" xr:uid="{00000000-0005-0000-0000-000023000000}"/>
    <cellStyle name="20% - Accent1 13" xfId="2064" xr:uid="{00000000-0005-0000-0000-000024000000}"/>
    <cellStyle name="20% - Accent1 13 2" xfId="5746" xr:uid="{00000000-0005-0000-0000-000025000000}"/>
    <cellStyle name="20% - Accent1 13 3" xfId="12291" xr:uid="{00000000-0005-0000-0000-000026000000}"/>
    <cellStyle name="20% - Accent1 14" xfId="4005" xr:uid="{00000000-0005-0000-0000-000027000000}"/>
    <cellStyle name="20% - Accent1 14 2" xfId="5747" xr:uid="{00000000-0005-0000-0000-000028000000}"/>
    <cellStyle name="20% - Accent1 14 3" xfId="12292" xr:uid="{00000000-0005-0000-0000-000029000000}"/>
    <cellStyle name="20% - Accent1 15" xfId="5748" xr:uid="{00000000-0005-0000-0000-00002A000000}"/>
    <cellStyle name="20% - Accent1 15 2" xfId="12293" xr:uid="{00000000-0005-0000-0000-00002B000000}"/>
    <cellStyle name="20% - Accent1 16" xfId="5732" xr:uid="{00000000-0005-0000-0000-00002C000000}"/>
    <cellStyle name="20% - Accent1 17" xfId="12283" xr:uid="{00000000-0005-0000-0000-00002D000000}"/>
    <cellStyle name="20% - Accent1 2" xfId="47" xr:uid="{00000000-0005-0000-0000-00002E000000}"/>
    <cellStyle name="20% - Accent1 2 10" xfId="3924" xr:uid="{00000000-0005-0000-0000-00002F000000}"/>
    <cellStyle name="20% - Accent1 2 10 2" xfId="4011" xr:uid="{00000000-0005-0000-0000-000030000000}"/>
    <cellStyle name="20% - Accent1 2 10 2 2" xfId="5751" xr:uid="{00000000-0005-0000-0000-000031000000}"/>
    <cellStyle name="20% - Accent1 2 10 2 3" xfId="12296" xr:uid="{00000000-0005-0000-0000-000032000000}"/>
    <cellStyle name="20% - Accent1 2 10 3" xfId="5752" xr:uid="{00000000-0005-0000-0000-000033000000}"/>
    <cellStyle name="20% - Accent1 2 10 3 2" xfId="14788" xr:uid="{00000000-0005-0000-0000-000034000000}"/>
    <cellStyle name="20% - Accent1 2 10 4" xfId="5750" xr:uid="{00000000-0005-0000-0000-000035000000}"/>
    <cellStyle name="20% - Accent1 2 10 5" xfId="12295" xr:uid="{00000000-0005-0000-0000-000036000000}"/>
    <cellStyle name="20% - Accent1 2 11" xfId="3519" xr:uid="{00000000-0005-0000-0000-000037000000}"/>
    <cellStyle name="20% - Accent1 2 11 2" xfId="4012" xr:uid="{00000000-0005-0000-0000-000038000000}"/>
    <cellStyle name="20% - Accent1 2 11 2 2" xfId="5754" xr:uid="{00000000-0005-0000-0000-000039000000}"/>
    <cellStyle name="20% - Accent1 2 11 2 3" xfId="12298" xr:uid="{00000000-0005-0000-0000-00003A000000}"/>
    <cellStyle name="20% - Accent1 2 11 3" xfId="5755" xr:uid="{00000000-0005-0000-0000-00003B000000}"/>
    <cellStyle name="20% - Accent1 2 11 3 2" xfId="14789" xr:uid="{00000000-0005-0000-0000-00003C000000}"/>
    <cellStyle name="20% - Accent1 2 11 4" xfId="5753" xr:uid="{00000000-0005-0000-0000-00003D000000}"/>
    <cellStyle name="20% - Accent1 2 11 5" xfId="12297" xr:uid="{00000000-0005-0000-0000-00003E000000}"/>
    <cellStyle name="20% - Accent1 2 12" xfId="2066" xr:uid="{00000000-0005-0000-0000-00003F000000}"/>
    <cellStyle name="20% - Accent1 2 12 2" xfId="5756" xr:uid="{00000000-0005-0000-0000-000040000000}"/>
    <cellStyle name="20% - Accent1 2 12 3" xfId="12299" xr:uid="{00000000-0005-0000-0000-000041000000}"/>
    <cellStyle name="20% - Accent1 2 13" xfId="4010" xr:uid="{00000000-0005-0000-0000-000042000000}"/>
    <cellStyle name="20% - Accent1 2 13 2" xfId="5757" xr:uid="{00000000-0005-0000-0000-000043000000}"/>
    <cellStyle name="20% - Accent1 2 13 3" xfId="12300" xr:uid="{00000000-0005-0000-0000-000044000000}"/>
    <cellStyle name="20% - Accent1 2 14" xfId="5758" xr:uid="{00000000-0005-0000-0000-000045000000}"/>
    <cellStyle name="20% - Accent1 2 14 2" xfId="12301" xr:uid="{00000000-0005-0000-0000-000046000000}"/>
    <cellStyle name="20% - Accent1 2 15" xfId="5749" xr:uid="{00000000-0005-0000-0000-000047000000}"/>
    <cellStyle name="20% - Accent1 2 16" xfId="12294" xr:uid="{00000000-0005-0000-0000-000048000000}"/>
    <cellStyle name="20% - Accent1 2 2" xfId="48" xr:uid="{00000000-0005-0000-0000-000049000000}"/>
    <cellStyle name="20% - Accent1 2 2 2" xfId="293" xr:uid="{00000000-0005-0000-0000-00004A000000}"/>
    <cellStyle name="20% - Accent1 2 2 2 2" xfId="3540" xr:uid="{00000000-0005-0000-0000-00004B000000}"/>
    <cellStyle name="20% - Accent1 2 2 2 2 2" xfId="5761" xr:uid="{00000000-0005-0000-0000-00004C000000}"/>
    <cellStyle name="20% - Accent1 2 2 2 2 3" xfId="14790" xr:uid="{00000000-0005-0000-0000-00004D000000}"/>
    <cellStyle name="20% - Accent1 2 2 2 3" xfId="4014" xr:uid="{00000000-0005-0000-0000-00004E000000}"/>
    <cellStyle name="20% - Accent1 2 2 2 3 2" xfId="5762" xr:uid="{00000000-0005-0000-0000-00004F000000}"/>
    <cellStyle name="20% - Accent1 2 2 2 3 3" xfId="14791" xr:uid="{00000000-0005-0000-0000-000050000000}"/>
    <cellStyle name="20% - Accent1 2 2 2 4" xfId="5763" xr:uid="{00000000-0005-0000-0000-000051000000}"/>
    <cellStyle name="20% - Accent1 2 2 2 4 2" xfId="14792" xr:uid="{00000000-0005-0000-0000-000052000000}"/>
    <cellStyle name="20% - Accent1 2 2 2 5" xfId="5760" xr:uid="{00000000-0005-0000-0000-000053000000}"/>
    <cellStyle name="20% - Accent1 2 2 2 6" xfId="12303" xr:uid="{00000000-0005-0000-0000-000054000000}"/>
    <cellStyle name="20% - Accent1 2 2 3" xfId="834" xr:uid="{00000000-0005-0000-0000-000055000000}"/>
    <cellStyle name="20% - Accent1 2 2 3 2" xfId="5764" xr:uid="{00000000-0005-0000-0000-000056000000}"/>
    <cellStyle name="20% - Accent1 2 2 3 3" xfId="12304" xr:uid="{00000000-0005-0000-0000-000057000000}"/>
    <cellStyle name="20% - Accent1 2 2 4" xfId="1411" xr:uid="{00000000-0005-0000-0000-000058000000}"/>
    <cellStyle name="20% - Accent1 2 2 4 2" xfId="5765" xr:uid="{00000000-0005-0000-0000-000059000000}"/>
    <cellStyle name="20% - Accent1 2 2 4 3" xfId="14793" xr:uid="{00000000-0005-0000-0000-00005A000000}"/>
    <cellStyle name="20% - Accent1 2 2 5" xfId="2067" xr:uid="{00000000-0005-0000-0000-00005B000000}"/>
    <cellStyle name="20% - Accent1 2 2 5 2" xfId="5766" xr:uid="{00000000-0005-0000-0000-00005C000000}"/>
    <cellStyle name="20% - Accent1 2 2 5 3" xfId="14794" xr:uid="{00000000-0005-0000-0000-00005D000000}"/>
    <cellStyle name="20% - Accent1 2 2 6" xfId="4013" xr:uid="{00000000-0005-0000-0000-00005E000000}"/>
    <cellStyle name="20% - Accent1 2 2 6 2" xfId="5767" xr:uid="{00000000-0005-0000-0000-00005F000000}"/>
    <cellStyle name="20% - Accent1 2 2 6 3" xfId="14795" xr:uid="{00000000-0005-0000-0000-000060000000}"/>
    <cellStyle name="20% - Accent1 2 2 7" xfId="5768" xr:uid="{00000000-0005-0000-0000-000061000000}"/>
    <cellStyle name="20% - Accent1 2 2 7 2" xfId="14796" xr:uid="{00000000-0005-0000-0000-000062000000}"/>
    <cellStyle name="20% - Accent1 2 2 8" xfId="5759" xr:uid="{00000000-0005-0000-0000-000063000000}"/>
    <cellStyle name="20% - Accent1 2 2 9" xfId="12302" xr:uid="{00000000-0005-0000-0000-000064000000}"/>
    <cellStyle name="20% - Accent1 2 3" xfId="49" xr:uid="{00000000-0005-0000-0000-000065000000}"/>
    <cellStyle name="20% - Accent1 2 3 2" xfId="294" xr:uid="{00000000-0005-0000-0000-000066000000}"/>
    <cellStyle name="20% - Accent1 2 3 2 2" xfId="3560" xr:uid="{00000000-0005-0000-0000-000067000000}"/>
    <cellStyle name="20% - Accent1 2 3 2 2 2" xfId="5771" xr:uid="{00000000-0005-0000-0000-000068000000}"/>
    <cellStyle name="20% - Accent1 2 3 2 2 3" xfId="14797" xr:uid="{00000000-0005-0000-0000-000069000000}"/>
    <cellStyle name="20% - Accent1 2 3 2 3" xfId="4016" xr:uid="{00000000-0005-0000-0000-00006A000000}"/>
    <cellStyle name="20% - Accent1 2 3 2 3 2" xfId="5772" xr:uid="{00000000-0005-0000-0000-00006B000000}"/>
    <cellStyle name="20% - Accent1 2 3 2 3 3" xfId="14798" xr:uid="{00000000-0005-0000-0000-00006C000000}"/>
    <cellStyle name="20% - Accent1 2 3 2 4" xfId="5773" xr:uid="{00000000-0005-0000-0000-00006D000000}"/>
    <cellStyle name="20% - Accent1 2 3 2 4 2" xfId="14799" xr:uid="{00000000-0005-0000-0000-00006E000000}"/>
    <cellStyle name="20% - Accent1 2 3 2 5" xfId="5770" xr:uid="{00000000-0005-0000-0000-00006F000000}"/>
    <cellStyle name="20% - Accent1 2 3 2 6" xfId="12306" xr:uid="{00000000-0005-0000-0000-000070000000}"/>
    <cellStyle name="20% - Accent1 2 3 3" xfId="835" xr:uid="{00000000-0005-0000-0000-000071000000}"/>
    <cellStyle name="20% - Accent1 2 3 3 2" xfId="5774" xr:uid="{00000000-0005-0000-0000-000072000000}"/>
    <cellStyle name="20% - Accent1 2 3 3 3" xfId="12307" xr:uid="{00000000-0005-0000-0000-000073000000}"/>
    <cellStyle name="20% - Accent1 2 3 4" xfId="1412" xr:uid="{00000000-0005-0000-0000-000074000000}"/>
    <cellStyle name="20% - Accent1 2 3 4 2" xfId="5775" xr:uid="{00000000-0005-0000-0000-000075000000}"/>
    <cellStyle name="20% - Accent1 2 3 4 3" xfId="14800" xr:uid="{00000000-0005-0000-0000-000076000000}"/>
    <cellStyle name="20% - Accent1 2 3 5" xfId="2068" xr:uid="{00000000-0005-0000-0000-000077000000}"/>
    <cellStyle name="20% - Accent1 2 3 5 2" xfId="5776" xr:uid="{00000000-0005-0000-0000-000078000000}"/>
    <cellStyle name="20% - Accent1 2 3 5 3" xfId="14801" xr:uid="{00000000-0005-0000-0000-000079000000}"/>
    <cellStyle name="20% - Accent1 2 3 6" xfId="4015" xr:uid="{00000000-0005-0000-0000-00007A000000}"/>
    <cellStyle name="20% - Accent1 2 3 6 2" xfId="5777" xr:uid="{00000000-0005-0000-0000-00007B000000}"/>
    <cellStyle name="20% - Accent1 2 3 6 3" xfId="14802" xr:uid="{00000000-0005-0000-0000-00007C000000}"/>
    <cellStyle name="20% - Accent1 2 3 7" xfId="5778" xr:uid="{00000000-0005-0000-0000-00007D000000}"/>
    <cellStyle name="20% - Accent1 2 3 7 2" xfId="14803" xr:uid="{00000000-0005-0000-0000-00007E000000}"/>
    <cellStyle name="20% - Accent1 2 3 8" xfId="5769" xr:uid="{00000000-0005-0000-0000-00007F000000}"/>
    <cellStyle name="20% - Accent1 2 3 9" xfId="12305" xr:uid="{00000000-0005-0000-0000-000080000000}"/>
    <cellStyle name="20% - Accent1 2 4" xfId="50" xr:uid="{00000000-0005-0000-0000-000081000000}"/>
    <cellStyle name="20% - Accent1 2 4 2" xfId="295" xr:uid="{00000000-0005-0000-0000-000082000000}"/>
    <cellStyle name="20% - Accent1 2 4 2 2" xfId="3590" xr:uid="{00000000-0005-0000-0000-000083000000}"/>
    <cellStyle name="20% - Accent1 2 4 2 2 2" xfId="5781" xr:uid="{00000000-0005-0000-0000-000084000000}"/>
    <cellStyle name="20% - Accent1 2 4 2 2 3" xfId="14804" xr:uid="{00000000-0005-0000-0000-000085000000}"/>
    <cellStyle name="20% - Accent1 2 4 2 3" xfId="4018" xr:uid="{00000000-0005-0000-0000-000086000000}"/>
    <cellStyle name="20% - Accent1 2 4 2 3 2" xfId="5782" xr:uid="{00000000-0005-0000-0000-000087000000}"/>
    <cellStyle name="20% - Accent1 2 4 2 3 3" xfId="14805" xr:uid="{00000000-0005-0000-0000-000088000000}"/>
    <cellStyle name="20% - Accent1 2 4 2 4" xfId="5783" xr:uid="{00000000-0005-0000-0000-000089000000}"/>
    <cellStyle name="20% - Accent1 2 4 2 4 2" xfId="14806" xr:uid="{00000000-0005-0000-0000-00008A000000}"/>
    <cellStyle name="20% - Accent1 2 4 2 5" xfId="5780" xr:uid="{00000000-0005-0000-0000-00008B000000}"/>
    <cellStyle name="20% - Accent1 2 4 2 6" xfId="12309" xr:uid="{00000000-0005-0000-0000-00008C000000}"/>
    <cellStyle name="20% - Accent1 2 4 3" xfId="836" xr:uid="{00000000-0005-0000-0000-00008D000000}"/>
    <cellStyle name="20% - Accent1 2 4 3 2" xfId="5784" xr:uid="{00000000-0005-0000-0000-00008E000000}"/>
    <cellStyle name="20% - Accent1 2 4 3 3" xfId="12310" xr:uid="{00000000-0005-0000-0000-00008F000000}"/>
    <cellStyle name="20% - Accent1 2 4 4" xfId="1413" xr:uid="{00000000-0005-0000-0000-000090000000}"/>
    <cellStyle name="20% - Accent1 2 4 4 2" xfId="5785" xr:uid="{00000000-0005-0000-0000-000091000000}"/>
    <cellStyle name="20% - Accent1 2 4 4 3" xfId="14807" xr:uid="{00000000-0005-0000-0000-000092000000}"/>
    <cellStyle name="20% - Accent1 2 4 5" xfId="2069" xr:uid="{00000000-0005-0000-0000-000093000000}"/>
    <cellStyle name="20% - Accent1 2 4 5 2" xfId="5786" xr:uid="{00000000-0005-0000-0000-000094000000}"/>
    <cellStyle name="20% - Accent1 2 4 5 3" xfId="14808" xr:uid="{00000000-0005-0000-0000-000095000000}"/>
    <cellStyle name="20% - Accent1 2 4 6" xfId="4017" xr:uid="{00000000-0005-0000-0000-000096000000}"/>
    <cellStyle name="20% - Accent1 2 4 6 2" xfId="5787" xr:uid="{00000000-0005-0000-0000-000097000000}"/>
    <cellStyle name="20% - Accent1 2 4 6 3" xfId="14809" xr:uid="{00000000-0005-0000-0000-000098000000}"/>
    <cellStyle name="20% - Accent1 2 4 7" xfId="5788" xr:uid="{00000000-0005-0000-0000-000099000000}"/>
    <cellStyle name="20% - Accent1 2 4 7 2" xfId="14810" xr:uid="{00000000-0005-0000-0000-00009A000000}"/>
    <cellStyle name="20% - Accent1 2 4 8" xfId="5779" xr:uid="{00000000-0005-0000-0000-00009B000000}"/>
    <cellStyle name="20% - Accent1 2 4 9" xfId="12308" xr:uid="{00000000-0005-0000-0000-00009C000000}"/>
    <cellStyle name="20% - Accent1 2 5" xfId="296" xr:uid="{00000000-0005-0000-0000-00009D000000}"/>
    <cellStyle name="20% - Accent1 2 5 2" xfId="837" xr:uid="{00000000-0005-0000-0000-00009E000000}"/>
    <cellStyle name="20% - Accent1 2 5 2 2" xfId="3630" xr:uid="{00000000-0005-0000-0000-00009F000000}"/>
    <cellStyle name="20% - Accent1 2 5 2 2 2" xfId="5791" xr:uid="{00000000-0005-0000-0000-0000A0000000}"/>
    <cellStyle name="20% - Accent1 2 5 2 2 3" xfId="14811" xr:uid="{00000000-0005-0000-0000-0000A1000000}"/>
    <cellStyle name="20% - Accent1 2 5 2 3" xfId="4020" xr:uid="{00000000-0005-0000-0000-0000A2000000}"/>
    <cellStyle name="20% - Accent1 2 5 2 3 2" xfId="5792" xr:uid="{00000000-0005-0000-0000-0000A3000000}"/>
    <cellStyle name="20% - Accent1 2 5 2 3 3" xfId="14812" xr:uid="{00000000-0005-0000-0000-0000A4000000}"/>
    <cellStyle name="20% - Accent1 2 5 2 4" xfId="5793" xr:uid="{00000000-0005-0000-0000-0000A5000000}"/>
    <cellStyle name="20% - Accent1 2 5 2 4 2" xfId="14813" xr:uid="{00000000-0005-0000-0000-0000A6000000}"/>
    <cellStyle name="20% - Accent1 2 5 2 5" xfId="5790" xr:uid="{00000000-0005-0000-0000-0000A7000000}"/>
    <cellStyle name="20% - Accent1 2 5 2 6" xfId="12312" xr:uid="{00000000-0005-0000-0000-0000A8000000}"/>
    <cellStyle name="20% - Accent1 2 5 3" xfId="1414" xr:uid="{00000000-0005-0000-0000-0000A9000000}"/>
    <cellStyle name="20% - Accent1 2 5 3 2" xfId="5794" xr:uid="{00000000-0005-0000-0000-0000AA000000}"/>
    <cellStyle name="20% - Accent1 2 5 3 3" xfId="12313" xr:uid="{00000000-0005-0000-0000-0000AB000000}"/>
    <cellStyle name="20% - Accent1 2 5 4" xfId="2070" xr:uid="{00000000-0005-0000-0000-0000AC000000}"/>
    <cellStyle name="20% - Accent1 2 5 4 2" xfId="5795" xr:uid="{00000000-0005-0000-0000-0000AD000000}"/>
    <cellStyle name="20% - Accent1 2 5 4 3" xfId="14814" xr:uid="{00000000-0005-0000-0000-0000AE000000}"/>
    <cellStyle name="20% - Accent1 2 5 5" xfId="4019" xr:uid="{00000000-0005-0000-0000-0000AF000000}"/>
    <cellStyle name="20% - Accent1 2 5 5 2" xfId="5796" xr:uid="{00000000-0005-0000-0000-0000B0000000}"/>
    <cellStyle name="20% - Accent1 2 5 5 3" xfId="14815" xr:uid="{00000000-0005-0000-0000-0000B1000000}"/>
    <cellStyle name="20% - Accent1 2 5 6" xfId="5797" xr:uid="{00000000-0005-0000-0000-0000B2000000}"/>
    <cellStyle name="20% - Accent1 2 5 6 2" xfId="14816" xr:uid="{00000000-0005-0000-0000-0000B3000000}"/>
    <cellStyle name="20% - Accent1 2 5 7" xfId="5789" xr:uid="{00000000-0005-0000-0000-0000B4000000}"/>
    <cellStyle name="20% - Accent1 2 5 8" xfId="12311" xr:uid="{00000000-0005-0000-0000-0000B5000000}"/>
    <cellStyle name="20% - Accent1 2 6" xfId="297" xr:uid="{00000000-0005-0000-0000-0000B6000000}"/>
    <cellStyle name="20% - Accent1 2 6 2" xfId="838" xr:uid="{00000000-0005-0000-0000-0000B7000000}"/>
    <cellStyle name="20% - Accent1 2 6 2 2" xfId="3680" xr:uid="{00000000-0005-0000-0000-0000B8000000}"/>
    <cellStyle name="20% - Accent1 2 6 2 2 2" xfId="5800" xr:uid="{00000000-0005-0000-0000-0000B9000000}"/>
    <cellStyle name="20% - Accent1 2 6 2 2 3" xfId="14817" xr:uid="{00000000-0005-0000-0000-0000BA000000}"/>
    <cellStyle name="20% - Accent1 2 6 2 3" xfId="4022" xr:uid="{00000000-0005-0000-0000-0000BB000000}"/>
    <cellStyle name="20% - Accent1 2 6 2 3 2" xfId="5801" xr:uid="{00000000-0005-0000-0000-0000BC000000}"/>
    <cellStyle name="20% - Accent1 2 6 2 3 3" xfId="14818" xr:uid="{00000000-0005-0000-0000-0000BD000000}"/>
    <cellStyle name="20% - Accent1 2 6 2 4" xfId="5802" xr:uid="{00000000-0005-0000-0000-0000BE000000}"/>
    <cellStyle name="20% - Accent1 2 6 2 4 2" xfId="14819" xr:uid="{00000000-0005-0000-0000-0000BF000000}"/>
    <cellStyle name="20% - Accent1 2 6 2 5" xfId="5799" xr:uid="{00000000-0005-0000-0000-0000C0000000}"/>
    <cellStyle name="20% - Accent1 2 6 2 6" xfId="12315" xr:uid="{00000000-0005-0000-0000-0000C1000000}"/>
    <cellStyle name="20% - Accent1 2 6 3" xfId="1415" xr:uid="{00000000-0005-0000-0000-0000C2000000}"/>
    <cellStyle name="20% - Accent1 2 6 3 2" xfId="5803" xr:uid="{00000000-0005-0000-0000-0000C3000000}"/>
    <cellStyle name="20% - Accent1 2 6 3 3" xfId="12316" xr:uid="{00000000-0005-0000-0000-0000C4000000}"/>
    <cellStyle name="20% - Accent1 2 6 4" xfId="2071" xr:uid="{00000000-0005-0000-0000-0000C5000000}"/>
    <cellStyle name="20% - Accent1 2 6 4 2" xfId="5804" xr:uid="{00000000-0005-0000-0000-0000C6000000}"/>
    <cellStyle name="20% - Accent1 2 6 4 3" xfId="14820" xr:uid="{00000000-0005-0000-0000-0000C7000000}"/>
    <cellStyle name="20% - Accent1 2 6 5" xfId="4021" xr:uid="{00000000-0005-0000-0000-0000C8000000}"/>
    <cellStyle name="20% - Accent1 2 6 5 2" xfId="5805" xr:uid="{00000000-0005-0000-0000-0000C9000000}"/>
    <cellStyle name="20% - Accent1 2 6 5 3" xfId="14821" xr:uid="{00000000-0005-0000-0000-0000CA000000}"/>
    <cellStyle name="20% - Accent1 2 6 6" xfId="5806" xr:uid="{00000000-0005-0000-0000-0000CB000000}"/>
    <cellStyle name="20% - Accent1 2 6 6 2" xfId="14822" xr:uid="{00000000-0005-0000-0000-0000CC000000}"/>
    <cellStyle name="20% - Accent1 2 6 7" xfId="5798" xr:uid="{00000000-0005-0000-0000-0000CD000000}"/>
    <cellStyle name="20% - Accent1 2 6 8" xfId="12314" xr:uid="{00000000-0005-0000-0000-0000CE000000}"/>
    <cellStyle name="20% - Accent1 2 7" xfId="292" xr:uid="{00000000-0005-0000-0000-0000CF000000}"/>
    <cellStyle name="20% - Accent1 2 7 2" xfId="1337" xr:uid="{00000000-0005-0000-0000-0000D0000000}"/>
    <cellStyle name="20% - Accent1 2 7 2 2" xfId="3730" xr:uid="{00000000-0005-0000-0000-0000D1000000}"/>
    <cellStyle name="20% - Accent1 2 7 2 2 2" xfId="5809" xr:uid="{00000000-0005-0000-0000-0000D2000000}"/>
    <cellStyle name="20% - Accent1 2 7 2 2 3" xfId="14823" xr:uid="{00000000-0005-0000-0000-0000D3000000}"/>
    <cellStyle name="20% - Accent1 2 7 2 3" xfId="4024" xr:uid="{00000000-0005-0000-0000-0000D4000000}"/>
    <cellStyle name="20% - Accent1 2 7 2 3 2" xfId="5810" xr:uid="{00000000-0005-0000-0000-0000D5000000}"/>
    <cellStyle name="20% - Accent1 2 7 2 3 3" xfId="14824" xr:uid="{00000000-0005-0000-0000-0000D6000000}"/>
    <cellStyle name="20% - Accent1 2 7 2 4" xfId="5811" xr:uid="{00000000-0005-0000-0000-0000D7000000}"/>
    <cellStyle name="20% - Accent1 2 7 2 4 2" xfId="14825" xr:uid="{00000000-0005-0000-0000-0000D8000000}"/>
    <cellStyle name="20% - Accent1 2 7 2 5" xfId="5808" xr:uid="{00000000-0005-0000-0000-0000D9000000}"/>
    <cellStyle name="20% - Accent1 2 7 2 6" xfId="12318" xr:uid="{00000000-0005-0000-0000-0000DA000000}"/>
    <cellStyle name="20% - Accent1 2 7 3" xfId="1416" xr:uid="{00000000-0005-0000-0000-0000DB000000}"/>
    <cellStyle name="20% - Accent1 2 7 3 2" xfId="5812" xr:uid="{00000000-0005-0000-0000-0000DC000000}"/>
    <cellStyle name="20% - Accent1 2 7 3 3" xfId="12319" xr:uid="{00000000-0005-0000-0000-0000DD000000}"/>
    <cellStyle name="20% - Accent1 2 7 4" xfId="2072" xr:uid="{00000000-0005-0000-0000-0000DE000000}"/>
    <cellStyle name="20% - Accent1 2 7 4 2" xfId="5813" xr:uid="{00000000-0005-0000-0000-0000DF000000}"/>
    <cellStyle name="20% - Accent1 2 7 4 3" xfId="14826" xr:uid="{00000000-0005-0000-0000-0000E0000000}"/>
    <cellStyle name="20% - Accent1 2 7 5" xfId="4023" xr:uid="{00000000-0005-0000-0000-0000E1000000}"/>
    <cellStyle name="20% - Accent1 2 7 5 2" xfId="5814" xr:uid="{00000000-0005-0000-0000-0000E2000000}"/>
    <cellStyle name="20% - Accent1 2 7 5 3" xfId="14827" xr:uid="{00000000-0005-0000-0000-0000E3000000}"/>
    <cellStyle name="20% - Accent1 2 7 6" xfId="5815" xr:uid="{00000000-0005-0000-0000-0000E4000000}"/>
    <cellStyle name="20% - Accent1 2 7 6 2" xfId="14828" xr:uid="{00000000-0005-0000-0000-0000E5000000}"/>
    <cellStyle name="20% - Accent1 2 7 7" xfId="5807" xr:uid="{00000000-0005-0000-0000-0000E6000000}"/>
    <cellStyle name="20% - Accent1 2 7 8" xfId="12317" xr:uid="{00000000-0005-0000-0000-0000E7000000}"/>
    <cellStyle name="20% - Accent1 2 8" xfId="833" xr:uid="{00000000-0005-0000-0000-0000E8000000}"/>
    <cellStyle name="20% - Accent1 2 8 2" xfId="1417" xr:uid="{00000000-0005-0000-0000-0000E9000000}"/>
    <cellStyle name="20% - Accent1 2 8 2 2" xfId="3790" xr:uid="{00000000-0005-0000-0000-0000EA000000}"/>
    <cellStyle name="20% - Accent1 2 8 2 2 2" xfId="5818" xr:uid="{00000000-0005-0000-0000-0000EB000000}"/>
    <cellStyle name="20% - Accent1 2 8 2 2 3" xfId="14829" xr:uid="{00000000-0005-0000-0000-0000EC000000}"/>
    <cellStyle name="20% - Accent1 2 8 2 3" xfId="4026" xr:uid="{00000000-0005-0000-0000-0000ED000000}"/>
    <cellStyle name="20% - Accent1 2 8 2 3 2" xfId="5819" xr:uid="{00000000-0005-0000-0000-0000EE000000}"/>
    <cellStyle name="20% - Accent1 2 8 2 3 3" xfId="14830" xr:uid="{00000000-0005-0000-0000-0000EF000000}"/>
    <cellStyle name="20% - Accent1 2 8 2 4" xfId="5820" xr:uid="{00000000-0005-0000-0000-0000F0000000}"/>
    <cellStyle name="20% - Accent1 2 8 2 4 2" xfId="14831" xr:uid="{00000000-0005-0000-0000-0000F1000000}"/>
    <cellStyle name="20% - Accent1 2 8 2 5" xfId="5817" xr:uid="{00000000-0005-0000-0000-0000F2000000}"/>
    <cellStyle name="20% - Accent1 2 8 2 6" xfId="12321" xr:uid="{00000000-0005-0000-0000-0000F3000000}"/>
    <cellStyle name="20% - Accent1 2 8 3" xfId="2073" xr:uid="{00000000-0005-0000-0000-0000F4000000}"/>
    <cellStyle name="20% - Accent1 2 8 3 2" xfId="5821" xr:uid="{00000000-0005-0000-0000-0000F5000000}"/>
    <cellStyle name="20% - Accent1 2 8 3 3" xfId="12322" xr:uid="{00000000-0005-0000-0000-0000F6000000}"/>
    <cellStyle name="20% - Accent1 2 8 4" xfId="4025" xr:uid="{00000000-0005-0000-0000-0000F7000000}"/>
    <cellStyle name="20% - Accent1 2 8 4 2" xfId="5822" xr:uid="{00000000-0005-0000-0000-0000F8000000}"/>
    <cellStyle name="20% - Accent1 2 8 4 3" xfId="14832" xr:uid="{00000000-0005-0000-0000-0000F9000000}"/>
    <cellStyle name="20% - Accent1 2 8 5" xfId="5823" xr:uid="{00000000-0005-0000-0000-0000FA000000}"/>
    <cellStyle name="20% - Accent1 2 8 5 2" xfId="14833" xr:uid="{00000000-0005-0000-0000-0000FB000000}"/>
    <cellStyle name="20% - Accent1 2 8 6" xfId="5816" xr:uid="{00000000-0005-0000-0000-0000FC000000}"/>
    <cellStyle name="20% - Accent1 2 8 7" xfId="12320" xr:uid="{00000000-0005-0000-0000-0000FD000000}"/>
    <cellStyle name="20% - Accent1 2 9" xfId="1410" xr:uid="{00000000-0005-0000-0000-0000FE000000}"/>
    <cellStyle name="20% - Accent1 2 9 2" xfId="3850" xr:uid="{00000000-0005-0000-0000-0000FF000000}"/>
    <cellStyle name="20% - Accent1 2 9 2 2" xfId="4028" xr:uid="{00000000-0005-0000-0000-000000010000}"/>
    <cellStyle name="20% - Accent1 2 9 2 2 2" xfId="5826" xr:uid="{00000000-0005-0000-0000-000001010000}"/>
    <cellStyle name="20% - Accent1 2 9 2 2 3" xfId="14834" xr:uid="{00000000-0005-0000-0000-000002010000}"/>
    <cellStyle name="20% - Accent1 2 9 2 3" xfId="5827" xr:uid="{00000000-0005-0000-0000-000003010000}"/>
    <cellStyle name="20% - Accent1 2 9 2 3 2" xfId="14835" xr:uid="{00000000-0005-0000-0000-000004010000}"/>
    <cellStyle name="20% - Accent1 2 9 2 4" xfId="5825" xr:uid="{00000000-0005-0000-0000-000005010000}"/>
    <cellStyle name="20% - Accent1 2 9 2 5" xfId="12324" xr:uid="{00000000-0005-0000-0000-000006010000}"/>
    <cellStyle name="20% - Accent1 2 9 3" xfId="2074" xr:uid="{00000000-0005-0000-0000-000007010000}"/>
    <cellStyle name="20% - Accent1 2 9 3 2" xfId="5828" xr:uid="{00000000-0005-0000-0000-000008010000}"/>
    <cellStyle name="20% - Accent1 2 9 3 3" xfId="12325" xr:uid="{00000000-0005-0000-0000-000009010000}"/>
    <cellStyle name="20% - Accent1 2 9 4" xfId="4027" xr:uid="{00000000-0005-0000-0000-00000A010000}"/>
    <cellStyle name="20% - Accent1 2 9 4 2" xfId="5829" xr:uid="{00000000-0005-0000-0000-00000B010000}"/>
    <cellStyle name="20% - Accent1 2 9 4 3" xfId="14836" xr:uid="{00000000-0005-0000-0000-00000C010000}"/>
    <cellStyle name="20% - Accent1 2 9 5" xfId="5830" xr:uid="{00000000-0005-0000-0000-00000D010000}"/>
    <cellStyle name="20% - Accent1 2 9 5 2" xfId="14837" xr:uid="{00000000-0005-0000-0000-00000E010000}"/>
    <cellStyle name="20% - Accent1 2 9 6" xfId="5824" xr:uid="{00000000-0005-0000-0000-00000F010000}"/>
    <cellStyle name="20% - Accent1 2 9 7" xfId="12323" xr:uid="{00000000-0005-0000-0000-000010010000}"/>
    <cellStyle name="20% - Accent1 3" xfId="51" xr:uid="{00000000-0005-0000-0000-000011010000}"/>
    <cellStyle name="20% - Accent1 3 10" xfId="3529" xr:uid="{00000000-0005-0000-0000-000012010000}"/>
    <cellStyle name="20% - Accent1 3 10 2" xfId="4030" xr:uid="{00000000-0005-0000-0000-000013010000}"/>
    <cellStyle name="20% - Accent1 3 10 2 2" xfId="5833" xr:uid="{00000000-0005-0000-0000-000014010000}"/>
    <cellStyle name="20% - Accent1 3 10 2 3" xfId="12328" xr:uid="{00000000-0005-0000-0000-000015010000}"/>
    <cellStyle name="20% - Accent1 3 10 3" xfId="5834" xr:uid="{00000000-0005-0000-0000-000016010000}"/>
    <cellStyle name="20% - Accent1 3 10 3 2" xfId="14838" xr:uid="{00000000-0005-0000-0000-000017010000}"/>
    <cellStyle name="20% - Accent1 3 10 4" xfId="5832" xr:uid="{00000000-0005-0000-0000-000018010000}"/>
    <cellStyle name="20% - Accent1 3 10 5" xfId="12327" xr:uid="{00000000-0005-0000-0000-000019010000}"/>
    <cellStyle name="20% - Accent1 3 11" xfId="2075" xr:uid="{00000000-0005-0000-0000-00001A010000}"/>
    <cellStyle name="20% - Accent1 3 11 2" xfId="5835" xr:uid="{00000000-0005-0000-0000-00001B010000}"/>
    <cellStyle name="20% - Accent1 3 11 3" xfId="12329" xr:uid="{00000000-0005-0000-0000-00001C010000}"/>
    <cellStyle name="20% - Accent1 3 12" xfId="4029" xr:uid="{00000000-0005-0000-0000-00001D010000}"/>
    <cellStyle name="20% - Accent1 3 12 2" xfId="5836" xr:uid="{00000000-0005-0000-0000-00001E010000}"/>
    <cellStyle name="20% - Accent1 3 12 3" xfId="12330" xr:uid="{00000000-0005-0000-0000-00001F010000}"/>
    <cellStyle name="20% - Accent1 3 13" xfId="5837" xr:uid="{00000000-0005-0000-0000-000020010000}"/>
    <cellStyle name="20% - Accent1 3 13 2" xfId="12331" xr:uid="{00000000-0005-0000-0000-000021010000}"/>
    <cellStyle name="20% - Accent1 3 14" xfId="5831" xr:uid="{00000000-0005-0000-0000-000022010000}"/>
    <cellStyle name="20% - Accent1 3 15" xfId="12326" xr:uid="{00000000-0005-0000-0000-000023010000}"/>
    <cellStyle name="20% - Accent1 3 2" xfId="52" xr:uid="{00000000-0005-0000-0000-000024010000}"/>
    <cellStyle name="20% - Accent1 3 2 2" xfId="299" xr:uid="{00000000-0005-0000-0000-000025010000}"/>
    <cellStyle name="20% - Accent1 3 2 2 2" xfId="3570" xr:uid="{00000000-0005-0000-0000-000026010000}"/>
    <cellStyle name="20% - Accent1 3 2 2 2 2" xfId="5840" xr:uid="{00000000-0005-0000-0000-000027010000}"/>
    <cellStyle name="20% - Accent1 3 2 2 2 3" xfId="14839" xr:uid="{00000000-0005-0000-0000-000028010000}"/>
    <cellStyle name="20% - Accent1 3 2 2 3" xfId="4032" xr:uid="{00000000-0005-0000-0000-000029010000}"/>
    <cellStyle name="20% - Accent1 3 2 2 3 2" xfId="5841" xr:uid="{00000000-0005-0000-0000-00002A010000}"/>
    <cellStyle name="20% - Accent1 3 2 2 3 3" xfId="14840" xr:uid="{00000000-0005-0000-0000-00002B010000}"/>
    <cellStyle name="20% - Accent1 3 2 2 4" xfId="5842" xr:uid="{00000000-0005-0000-0000-00002C010000}"/>
    <cellStyle name="20% - Accent1 3 2 2 4 2" xfId="14841" xr:uid="{00000000-0005-0000-0000-00002D010000}"/>
    <cellStyle name="20% - Accent1 3 2 2 5" xfId="5839" xr:uid="{00000000-0005-0000-0000-00002E010000}"/>
    <cellStyle name="20% - Accent1 3 2 2 6" xfId="12333" xr:uid="{00000000-0005-0000-0000-00002F010000}"/>
    <cellStyle name="20% - Accent1 3 2 3" xfId="840" xr:uid="{00000000-0005-0000-0000-000030010000}"/>
    <cellStyle name="20% - Accent1 3 2 3 2" xfId="5843" xr:uid="{00000000-0005-0000-0000-000031010000}"/>
    <cellStyle name="20% - Accent1 3 2 3 3" xfId="12334" xr:uid="{00000000-0005-0000-0000-000032010000}"/>
    <cellStyle name="20% - Accent1 3 2 4" xfId="1419" xr:uid="{00000000-0005-0000-0000-000033010000}"/>
    <cellStyle name="20% - Accent1 3 2 4 2" xfId="5844" xr:uid="{00000000-0005-0000-0000-000034010000}"/>
    <cellStyle name="20% - Accent1 3 2 4 3" xfId="14842" xr:uid="{00000000-0005-0000-0000-000035010000}"/>
    <cellStyle name="20% - Accent1 3 2 5" xfId="2076" xr:uid="{00000000-0005-0000-0000-000036010000}"/>
    <cellStyle name="20% - Accent1 3 2 5 2" xfId="5845" xr:uid="{00000000-0005-0000-0000-000037010000}"/>
    <cellStyle name="20% - Accent1 3 2 5 3" xfId="14843" xr:uid="{00000000-0005-0000-0000-000038010000}"/>
    <cellStyle name="20% - Accent1 3 2 6" xfId="4031" xr:uid="{00000000-0005-0000-0000-000039010000}"/>
    <cellStyle name="20% - Accent1 3 2 6 2" xfId="5846" xr:uid="{00000000-0005-0000-0000-00003A010000}"/>
    <cellStyle name="20% - Accent1 3 2 6 3" xfId="14844" xr:uid="{00000000-0005-0000-0000-00003B010000}"/>
    <cellStyle name="20% - Accent1 3 2 7" xfId="5847" xr:uid="{00000000-0005-0000-0000-00003C010000}"/>
    <cellStyle name="20% - Accent1 3 2 7 2" xfId="14845" xr:uid="{00000000-0005-0000-0000-00003D010000}"/>
    <cellStyle name="20% - Accent1 3 2 8" xfId="5838" xr:uid="{00000000-0005-0000-0000-00003E010000}"/>
    <cellStyle name="20% - Accent1 3 2 9" xfId="12332" xr:uid="{00000000-0005-0000-0000-00003F010000}"/>
    <cellStyle name="20% - Accent1 3 3" xfId="53" xr:uid="{00000000-0005-0000-0000-000040010000}"/>
    <cellStyle name="20% - Accent1 3 3 2" xfId="300" xr:uid="{00000000-0005-0000-0000-000041010000}"/>
    <cellStyle name="20% - Accent1 3 3 2 2" xfId="3600" xr:uid="{00000000-0005-0000-0000-000042010000}"/>
    <cellStyle name="20% - Accent1 3 3 2 2 2" xfId="5850" xr:uid="{00000000-0005-0000-0000-000043010000}"/>
    <cellStyle name="20% - Accent1 3 3 2 2 3" xfId="14846" xr:uid="{00000000-0005-0000-0000-000044010000}"/>
    <cellStyle name="20% - Accent1 3 3 2 3" xfId="4034" xr:uid="{00000000-0005-0000-0000-000045010000}"/>
    <cellStyle name="20% - Accent1 3 3 2 3 2" xfId="5851" xr:uid="{00000000-0005-0000-0000-000046010000}"/>
    <cellStyle name="20% - Accent1 3 3 2 3 3" xfId="14847" xr:uid="{00000000-0005-0000-0000-000047010000}"/>
    <cellStyle name="20% - Accent1 3 3 2 4" xfId="5852" xr:uid="{00000000-0005-0000-0000-000048010000}"/>
    <cellStyle name="20% - Accent1 3 3 2 4 2" xfId="14848" xr:uid="{00000000-0005-0000-0000-000049010000}"/>
    <cellStyle name="20% - Accent1 3 3 2 5" xfId="5849" xr:uid="{00000000-0005-0000-0000-00004A010000}"/>
    <cellStyle name="20% - Accent1 3 3 2 6" xfId="12336" xr:uid="{00000000-0005-0000-0000-00004B010000}"/>
    <cellStyle name="20% - Accent1 3 3 3" xfId="841" xr:uid="{00000000-0005-0000-0000-00004C010000}"/>
    <cellStyle name="20% - Accent1 3 3 3 2" xfId="5853" xr:uid="{00000000-0005-0000-0000-00004D010000}"/>
    <cellStyle name="20% - Accent1 3 3 3 3" xfId="12337" xr:uid="{00000000-0005-0000-0000-00004E010000}"/>
    <cellStyle name="20% - Accent1 3 3 4" xfId="1420" xr:uid="{00000000-0005-0000-0000-00004F010000}"/>
    <cellStyle name="20% - Accent1 3 3 4 2" xfId="5854" xr:uid="{00000000-0005-0000-0000-000050010000}"/>
    <cellStyle name="20% - Accent1 3 3 4 3" xfId="14849" xr:uid="{00000000-0005-0000-0000-000051010000}"/>
    <cellStyle name="20% - Accent1 3 3 5" xfId="2077" xr:uid="{00000000-0005-0000-0000-000052010000}"/>
    <cellStyle name="20% - Accent1 3 3 5 2" xfId="5855" xr:uid="{00000000-0005-0000-0000-000053010000}"/>
    <cellStyle name="20% - Accent1 3 3 5 3" xfId="14850" xr:uid="{00000000-0005-0000-0000-000054010000}"/>
    <cellStyle name="20% - Accent1 3 3 6" xfId="4033" xr:uid="{00000000-0005-0000-0000-000055010000}"/>
    <cellStyle name="20% - Accent1 3 3 6 2" xfId="5856" xr:uid="{00000000-0005-0000-0000-000056010000}"/>
    <cellStyle name="20% - Accent1 3 3 6 3" xfId="14851" xr:uid="{00000000-0005-0000-0000-000057010000}"/>
    <cellStyle name="20% - Accent1 3 3 7" xfId="5857" xr:uid="{00000000-0005-0000-0000-000058010000}"/>
    <cellStyle name="20% - Accent1 3 3 7 2" xfId="14852" xr:uid="{00000000-0005-0000-0000-000059010000}"/>
    <cellStyle name="20% - Accent1 3 3 8" xfId="5848" xr:uid="{00000000-0005-0000-0000-00005A010000}"/>
    <cellStyle name="20% - Accent1 3 3 9" xfId="12335" xr:uid="{00000000-0005-0000-0000-00005B010000}"/>
    <cellStyle name="20% - Accent1 3 4" xfId="301" xr:uid="{00000000-0005-0000-0000-00005C010000}"/>
    <cellStyle name="20% - Accent1 3 4 2" xfId="842" xr:uid="{00000000-0005-0000-0000-00005D010000}"/>
    <cellStyle name="20% - Accent1 3 4 2 2" xfId="3640" xr:uid="{00000000-0005-0000-0000-00005E010000}"/>
    <cellStyle name="20% - Accent1 3 4 2 2 2" xfId="5860" xr:uid="{00000000-0005-0000-0000-00005F010000}"/>
    <cellStyle name="20% - Accent1 3 4 2 2 3" xfId="14853" xr:uid="{00000000-0005-0000-0000-000060010000}"/>
    <cellStyle name="20% - Accent1 3 4 2 3" xfId="4036" xr:uid="{00000000-0005-0000-0000-000061010000}"/>
    <cellStyle name="20% - Accent1 3 4 2 3 2" xfId="5861" xr:uid="{00000000-0005-0000-0000-000062010000}"/>
    <cellStyle name="20% - Accent1 3 4 2 3 3" xfId="14854" xr:uid="{00000000-0005-0000-0000-000063010000}"/>
    <cellStyle name="20% - Accent1 3 4 2 4" xfId="5862" xr:uid="{00000000-0005-0000-0000-000064010000}"/>
    <cellStyle name="20% - Accent1 3 4 2 4 2" xfId="14855" xr:uid="{00000000-0005-0000-0000-000065010000}"/>
    <cellStyle name="20% - Accent1 3 4 2 5" xfId="5859" xr:uid="{00000000-0005-0000-0000-000066010000}"/>
    <cellStyle name="20% - Accent1 3 4 2 6" xfId="12339" xr:uid="{00000000-0005-0000-0000-000067010000}"/>
    <cellStyle name="20% - Accent1 3 4 3" xfId="1421" xr:uid="{00000000-0005-0000-0000-000068010000}"/>
    <cellStyle name="20% - Accent1 3 4 3 2" xfId="5863" xr:uid="{00000000-0005-0000-0000-000069010000}"/>
    <cellStyle name="20% - Accent1 3 4 3 3" xfId="12340" xr:uid="{00000000-0005-0000-0000-00006A010000}"/>
    <cellStyle name="20% - Accent1 3 4 4" xfId="2078" xr:uid="{00000000-0005-0000-0000-00006B010000}"/>
    <cellStyle name="20% - Accent1 3 4 4 2" xfId="5864" xr:uid="{00000000-0005-0000-0000-00006C010000}"/>
    <cellStyle name="20% - Accent1 3 4 4 3" xfId="14856" xr:uid="{00000000-0005-0000-0000-00006D010000}"/>
    <cellStyle name="20% - Accent1 3 4 5" xfId="4035" xr:uid="{00000000-0005-0000-0000-00006E010000}"/>
    <cellStyle name="20% - Accent1 3 4 5 2" xfId="5865" xr:uid="{00000000-0005-0000-0000-00006F010000}"/>
    <cellStyle name="20% - Accent1 3 4 5 3" xfId="14857" xr:uid="{00000000-0005-0000-0000-000070010000}"/>
    <cellStyle name="20% - Accent1 3 4 6" xfId="5866" xr:uid="{00000000-0005-0000-0000-000071010000}"/>
    <cellStyle name="20% - Accent1 3 4 6 2" xfId="14858" xr:uid="{00000000-0005-0000-0000-000072010000}"/>
    <cellStyle name="20% - Accent1 3 4 7" xfId="5858" xr:uid="{00000000-0005-0000-0000-000073010000}"/>
    <cellStyle name="20% - Accent1 3 4 8" xfId="12338" xr:uid="{00000000-0005-0000-0000-000074010000}"/>
    <cellStyle name="20% - Accent1 3 5" xfId="302" xr:uid="{00000000-0005-0000-0000-000075010000}"/>
    <cellStyle name="20% - Accent1 3 5 2" xfId="843" xr:uid="{00000000-0005-0000-0000-000076010000}"/>
    <cellStyle name="20% - Accent1 3 5 2 2" xfId="3690" xr:uid="{00000000-0005-0000-0000-000077010000}"/>
    <cellStyle name="20% - Accent1 3 5 2 2 2" xfId="5869" xr:uid="{00000000-0005-0000-0000-000078010000}"/>
    <cellStyle name="20% - Accent1 3 5 2 2 3" xfId="14859" xr:uid="{00000000-0005-0000-0000-000079010000}"/>
    <cellStyle name="20% - Accent1 3 5 2 3" xfId="4038" xr:uid="{00000000-0005-0000-0000-00007A010000}"/>
    <cellStyle name="20% - Accent1 3 5 2 3 2" xfId="5870" xr:uid="{00000000-0005-0000-0000-00007B010000}"/>
    <cellStyle name="20% - Accent1 3 5 2 3 3" xfId="14860" xr:uid="{00000000-0005-0000-0000-00007C010000}"/>
    <cellStyle name="20% - Accent1 3 5 2 4" xfId="5871" xr:uid="{00000000-0005-0000-0000-00007D010000}"/>
    <cellStyle name="20% - Accent1 3 5 2 4 2" xfId="14861" xr:uid="{00000000-0005-0000-0000-00007E010000}"/>
    <cellStyle name="20% - Accent1 3 5 2 5" xfId="5868" xr:uid="{00000000-0005-0000-0000-00007F010000}"/>
    <cellStyle name="20% - Accent1 3 5 2 6" xfId="12342" xr:uid="{00000000-0005-0000-0000-000080010000}"/>
    <cellStyle name="20% - Accent1 3 5 3" xfId="1422" xr:uid="{00000000-0005-0000-0000-000081010000}"/>
    <cellStyle name="20% - Accent1 3 5 3 2" xfId="5872" xr:uid="{00000000-0005-0000-0000-000082010000}"/>
    <cellStyle name="20% - Accent1 3 5 3 3" xfId="12343" xr:uid="{00000000-0005-0000-0000-000083010000}"/>
    <cellStyle name="20% - Accent1 3 5 4" xfId="2079" xr:uid="{00000000-0005-0000-0000-000084010000}"/>
    <cellStyle name="20% - Accent1 3 5 4 2" xfId="5873" xr:uid="{00000000-0005-0000-0000-000085010000}"/>
    <cellStyle name="20% - Accent1 3 5 4 3" xfId="14862" xr:uid="{00000000-0005-0000-0000-000086010000}"/>
    <cellStyle name="20% - Accent1 3 5 5" xfId="4037" xr:uid="{00000000-0005-0000-0000-000087010000}"/>
    <cellStyle name="20% - Accent1 3 5 5 2" xfId="5874" xr:uid="{00000000-0005-0000-0000-000088010000}"/>
    <cellStyle name="20% - Accent1 3 5 5 3" xfId="14863" xr:uid="{00000000-0005-0000-0000-000089010000}"/>
    <cellStyle name="20% - Accent1 3 5 6" xfId="5875" xr:uid="{00000000-0005-0000-0000-00008A010000}"/>
    <cellStyle name="20% - Accent1 3 5 6 2" xfId="14864" xr:uid="{00000000-0005-0000-0000-00008B010000}"/>
    <cellStyle name="20% - Accent1 3 5 7" xfId="5867" xr:uid="{00000000-0005-0000-0000-00008C010000}"/>
    <cellStyle name="20% - Accent1 3 5 8" xfId="12341" xr:uid="{00000000-0005-0000-0000-00008D010000}"/>
    <cellStyle name="20% - Accent1 3 6" xfId="298" xr:uid="{00000000-0005-0000-0000-00008E010000}"/>
    <cellStyle name="20% - Accent1 3 6 2" xfId="1351" xr:uid="{00000000-0005-0000-0000-00008F010000}"/>
    <cellStyle name="20% - Accent1 3 6 2 2" xfId="3740" xr:uid="{00000000-0005-0000-0000-000090010000}"/>
    <cellStyle name="20% - Accent1 3 6 2 2 2" xfId="5878" xr:uid="{00000000-0005-0000-0000-000091010000}"/>
    <cellStyle name="20% - Accent1 3 6 2 2 3" xfId="14865" xr:uid="{00000000-0005-0000-0000-000092010000}"/>
    <cellStyle name="20% - Accent1 3 6 2 3" xfId="4040" xr:uid="{00000000-0005-0000-0000-000093010000}"/>
    <cellStyle name="20% - Accent1 3 6 2 3 2" xfId="5879" xr:uid="{00000000-0005-0000-0000-000094010000}"/>
    <cellStyle name="20% - Accent1 3 6 2 3 3" xfId="14866" xr:uid="{00000000-0005-0000-0000-000095010000}"/>
    <cellStyle name="20% - Accent1 3 6 2 4" xfId="5880" xr:uid="{00000000-0005-0000-0000-000096010000}"/>
    <cellStyle name="20% - Accent1 3 6 2 4 2" xfId="14867" xr:uid="{00000000-0005-0000-0000-000097010000}"/>
    <cellStyle name="20% - Accent1 3 6 2 5" xfId="5877" xr:uid="{00000000-0005-0000-0000-000098010000}"/>
    <cellStyle name="20% - Accent1 3 6 2 6" xfId="12345" xr:uid="{00000000-0005-0000-0000-000099010000}"/>
    <cellStyle name="20% - Accent1 3 6 3" xfId="1423" xr:uid="{00000000-0005-0000-0000-00009A010000}"/>
    <cellStyle name="20% - Accent1 3 6 3 2" xfId="5881" xr:uid="{00000000-0005-0000-0000-00009B010000}"/>
    <cellStyle name="20% - Accent1 3 6 3 3" xfId="12346" xr:uid="{00000000-0005-0000-0000-00009C010000}"/>
    <cellStyle name="20% - Accent1 3 6 4" xfId="2080" xr:uid="{00000000-0005-0000-0000-00009D010000}"/>
    <cellStyle name="20% - Accent1 3 6 4 2" xfId="5882" xr:uid="{00000000-0005-0000-0000-00009E010000}"/>
    <cellStyle name="20% - Accent1 3 6 4 3" xfId="14868" xr:uid="{00000000-0005-0000-0000-00009F010000}"/>
    <cellStyle name="20% - Accent1 3 6 5" xfId="4039" xr:uid="{00000000-0005-0000-0000-0000A0010000}"/>
    <cellStyle name="20% - Accent1 3 6 5 2" xfId="5883" xr:uid="{00000000-0005-0000-0000-0000A1010000}"/>
    <cellStyle name="20% - Accent1 3 6 5 3" xfId="14869" xr:uid="{00000000-0005-0000-0000-0000A2010000}"/>
    <cellStyle name="20% - Accent1 3 6 6" xfId="5884" xr:uid="{00000000-0005-0000-0000-0000A3010000}"/>
    <cellStyle name="20% - Accent1 3 6 6 2" xfId="14870" xr:uid="{00000000-0005-0000-0000-0000A4010000}"/>
    <cellStyle name="20% - Accent1 3 6 7" xfId="5876" xr:uid="{00000000-0005-0000-0000-0000A5010000}"/>
    <cellStyle name="20% - Accent1 3 6 8" xfId="12344" xr:uid="{00000000-0005-0000-0000-0000A6010000}"/>
    <cellStyle name="20% - Accent1 3 7" xfId="839" xr:uid="{00000000-0005-0000-0000-0000A7010000}"/>
    <cellStyle name="20% - Accent1 3 7 2" xfId="1424" xr:uid="{00000000-0005-0000-0000-0000A8010000}"/>
    <cellStyle name="20% - Accent1 3 7 2 2" xfId="3800" xr:uid="{00000000-0005-0000-0000-0000A9010000}"/>
    <cellStyle name="20% - Accent1 3 7 2 2 2" xfId="5887" xr:uid="{00000000-0005-0000-0000-0000AA010000}"/>
    <cellStyle name="20% - Accent1 3 7 2 2 3" xfId="14871" xr:uid="{00000000-0005-0000-0000-0000AB010000}"/>
    <cellStyle name="20% - Accent1 3 7 2 3" xfId="4042" xr:uid="{00000000-0005-0000-0000-0000AC010000}"/>
    <cellStyle name="20% - Accent1 3 7 2 3 2" xfId="5888" xr:uid="{00000000-0005-0000-0000-0000AD010000}"/>
    <cellStyle name="20% - Accent1 3 7 2 3 3" xfId="14872" xr:uid="{00000000-0005-0000-0000-0000AE010000}"/>
    <cellStyle name="20% - Accent1 3 7 2 4" xfId="5889" xr:uid="{00000000-0005-0000-0000-0000AF010000}"/>
    <cellStyle name="20% - Accent1 3 7 2 4 2" xfId="14873" xr:uid="{00000000-0005-0000-0000-0000B0010000}"/>
    <cellStyle name="20% - Accent1 3 7 2 5" xfId="5886" xr:uid="{00000000-0005-0000-0000-0000B1010000}"/>
    <cellStyle name="20% - Accent1 3 7 2 6" xfId="12348" xr:uid="{00000000-0005-0000-0000-0000B2010000}"/>
    <cellStyle name="20% - Accent1 3 7 3" xfId="2081" xr:uid="{00000000-0005-0000-0000-0000B3010000}"/>
    <cellStyle name="20% - Accent1 3 7 3 2" xfId="5890" xr:uid="{00000000-0005-0000-0000-0000B4010000}"/>
    <cellStyle name="20% - Accent1 3 7 3 3" xfId="12349" xr:uid="{00000000-0005-0000-0000-0000B5010000}"/>
    <cellStyle name="20% - Accent1 3 7 4" xfId="4041" xr:uid="{00000000-0005-0000-0000-0000B6010000}"/>
    <cellStyle name="20% - Accent1 3 7 4 2" xfId="5891" xr:uid="{00000000-0005-0000-0000-0000B7010000}"/>
    <cellStyle name="20% - Accent1 3 7 4 3" xfId="14874" xr:uid="{00000000-0005-0000-0000-0000B8010000}"/>
    <cellStyle name="20% - Accent1 3 7 5" xfId="5892" xr:uid="{00000000-0005-0000-0000-0000B9010000}"/>
    <cellStyle name="20% - Accent1 3 7 5 2" xfId="14875" xr:uid="{00000000-0005-0000-0000-0000BA010000}"/>
    <cellStyle name="20% - Accent1 3 7 6" xfId="5885" xr:uid="{00000000-0005-0000-0000-0000BB010000}"/>
    <cellStyle name="20% - Accent1 3 7 7" xfId="12347" xr:uid="{00000000-0005-0000-0000-0000BC010000}"/>
    <cellStyle name="20% - Accent1 3 8" xfId="1418" xr:uid="{00000000-0005-0000-0000-0000BD010000}"/>
    <cellStyle name="20% - Accent1 3 8 2" xfId="3860" xr:uid="{00000000-0005-0000-0000-0000BE010000}"/>
    <cellStyle name="20% - Accent1 3 8 2 2" xfId="4044" xr:uid="{00000000-0005-0000-0000-0000BF010000}"/>
    <cellStyle name="20% - Accent1 3 8 2 2 2" xfId="5895" xr:uid="{00000000-0005-0000-0000-0000C0010000}"/>
    <cellStyle name="20% - Accent1 3 8 2 2 3" xfId="14876" xr:uid="{00000000-0005-0000-0000-0000C1010000}"/>
    <cellStyle name="20% - Accent1 3 8 2 3" xfId="5896" xr:uid="{00000000-0005-0000-0000-0000C2010000}"/>
    <cellStyle name="20% - Accent1 3 8 2 3 2" xfId="14877" xr:uid="{00000000-0005-0000-0000-0000C3010000}"/>
    <cellStyle name="20% - Accent1 3 8 2 4" xfId="5894" xr:uid="{00000000-0005-0000-0000-0000C4010000}"/>
    <cellStyle name="20% - Accent1 3 8 2 5" xfId="12351" xr:uid="{00000000-0005-0000-0000-0000C5010000}"/>
    <cellStyle name="20% - Accent1 3 8 3" xfId="2082" xr:uid="{00000000-0005-0000-0000-0000C6010000}"/>
    <cellStyle name="20% - Accent1 3 8 3 2" xfId="5897" xr:uid="{00000000-0005-0000-0000-0000C7010000}"/>
    <cellStyle name="20% - Accent1 3 8 3 3" xfId="12352" xr:uid="{00000000-0005-0000-0000-0000C8010000}"/>
    <cellStyle name="20% - Accent1 3 8 4" xfId="4043" xr:uid="{00000000-0005-0000-0000-0000C9010000}"/>
    <cellStyle name="20% - Accent1 3 8 4 2" xfId="5898" xr:uid="{00000000-0005-0000-0000-0000CA010000}"/>
    <cellStyle name="20% - Accent1 3 8 4 3" xfId="14878" xr:uid="{00000000-0005-0000-0000-0000CB010000}"/>
    <cellStyle name="20% - Accent1 3 8 5" xfId="5899" xr:uid="{00000000-0005-0000-0000-0000CC010000}"/>
    <cellStyle name="20% - Accent1 3 8 5 2" xfId="14879" xr:uid="{00000000-0005-0000-0000-0000CD010000}"/>
    <cellStyle name="20% - Accent1 3 8 6" xfId="5893" xr:uid="{00000000-0005-0000-0000-0000CE010000}"/>
    <cellStyle name="20% - Accent1 3 8 7" xfId="12350" xr:uid="{00000000-0005-0000-0000-0000CF010000}"/>
    <cellStyle name="20% - Accent1 3 9" xfId="3938" xr:uid="{00000000-0005-0000-0000-0000D0010000}"/>
    <cellStyle name="20% - Accent1 3 9 2" xfId="4045" xr:uid="{00000000-0005-0000-0000-0000D1010000}"/>
    <cellStyle name="20% - Accent1 3 9 2 2" xfId="5901" xr:uid="{00000000-0005-0000-0000-0000D2010000}"/>
    <cellStyle name="20% - Accent1 3 9 2 3" xfId="12354" xr:uid="{00000000-0005-0000-0000-0000D3010000}"/>
    <cellStyle name="20% - Accent1 3 9 3" xfId="5902" xr:uid="{00000000-0005-0000-0000-0000D4010000}"/>
    <cellStyle name="20% - Accent1 3 9 3 2" xfId="14880" xr:uid="{00000000-0005-0000-0000-0000D5010000}"/>
    <cellStyle name="20% - Accent1 3 9 4" xfId="5900" xr:uid="{00000000-0005-0000-0000-0000D6010000}"/>
    <cellStyle name="20% - Accent1 3 9 5" xfId="12353" xr:uid="{00000000-0005-0000-0000-0000D7010000}"/>
    <cellStyle name="20% - Accent1 4" xfId="54" xr:uid="{00000000-0005-0000-0000-0000D8010000}"/>
    <cellStyle name="20% - Accent1 4 10" xfId="2083" xr:uid="{00000000-0005-0000-0000-0000D9010000}"/>
    <cellStyle name="20% - Accent1 4 10 2" xfId="5904" xr:uid="{00000000-0005-0000-0000-0000DA010000}"/>
    <cellStyle name="20% - Accent1 4 10 3" xfId="12356" xr:uid="{00000000-0005-0000-0000-0000DB010000}"/>
    <cellStyle name="20% - Accent1 4 11" xfId="4046" xr:uid="{00000000-0005-0000-0000-0000DC010000}"/>
    <cellStyle name="20% - Accent1 4 11 2" xfId="5905" xr:uid="{00000000-0005-0000-0000-0000DD010000}"/>
    <cellStyle name="20% - Accent1 4 11 3" xfId="12357" xr:uid="{00000000-0005-0000-0000-0000DE010000}"/>
    <cellStyle name="20% - Accent1 4 12" xfId="5906" xr:uid="{00000000-0005-0000-0000-0000DF010000}"/>
    <cellStyle name="20% - Accent1 4 12 2" xfId="12358" xr:uid="{00000000-0005-0000-0000-0000E0010000}"/>
    <cellStyle name="20% - Accent1 4 13" xfId="5903" xr:uid="{00000000-0005-0000-0000-0000E1010000}"/>
    <cellStyle name="20% - Accent1 4 14" xfId="12355" xr:uid="{00000000-0005-0000-0000-0000E2010000}"/>
    <cellStyle name="20% - Accent1 4 2" xfId="55" xr:uid="{00000000-0005-0000-0000-0000E3010000}"/>
    <cellStyle name="20% - Accent1 4 2 2" xfId="304" xr:uid="{00000000-0005-0000-0000-0000E4010000}"/>
    <cellStyle name="20% - Accent1 4 2 2 2" xfId="3610" xr:uid="{00000000-0005-0000-0000-0000E5010000}"/>
    <cellStyle name="20% - Accent1 4 2 2 2 2" xfId="5909" xr:uid="{00000000-0005-0000-0000-0000E6010000}"/>
    <cellStyle name="20% - Accent1 4 2 2 2 3" xfId="14881" xr:uid="{00000000-0005-0000-0000-0000E7010000}"/>
    <cellStyle name="20% - Accent1 4 2 2 3" xfId="4048" xr:uid="{00000000-0005-0000-0000-0000E8010000}"/>
    <cellStyle name="20% - Accent1 4 2 2 3 2" xfId="5910" xr:uid="{00000000-0005-0000-0000-0000E9010000}"/>
    <cellStyle name="20% - Accent1 4 2 2 3 3" xfId="14882" xr:uid="{00000000-0005-0000-0000-0000EA010000}"/>
    <cellStyle name="20% - Accent1 4 2 2 4" xfId="5911" xr:uid="{00000000-0005-0000-0000-0000EB010000}"/>
    <cellStyle name="20% - Accent1 4 2 2 4 2" xfId="14883" xr:uid="{00000000-0005-0000-0000-0000EC010000}"/>
    <cellStyle name="20% - Accent1 4 2 2 5" xfId="5908" xr:uid="{00000000-0005-0000-0000-0000ED010000}"/>
    <cellStyle name="20% - Accent1 4 2 2 6" xfId="12360" xr:uid="{00000000-0005-0000-0000-0000EE010000}"/>
    <cellStyle name="20% - Accent1 4 2 3" xfId="845" xr:uid="{00000000-0005-0000-0000-0000EF010000}"/>
    <cellStyle name="20% - Accent1 4 2 3 2" xfId="5912" xr:uid="{00000000-0005-0000-0000-0000F0010000}"/>
    <cellStyle name="20% - Accent1 4 2 3 3" xfId="12361" xr:uid="{00000000-0005-0000-0000-0000F1010000}"/>
    <cellStyle name="20% - Accent1 4 2 4" xfId="1426" xr:uid="{00000000-0005-0000-0000-0000F2010000}"/>
    <cellStyle name="20% - Accent1 4 2 4 2" xfId="5913" xr:uid="{00000000-0005-0000-0000-0000F3010000}"/>
    <cellStyle name="20% - Accent1 4 2 4 3" xfId="14884" xr:uid="{00000000-0005-0000-0000-0000F4010000}"/>
    <cellStyle name="20% - Accent1 4 2 5" xfId="2084" xr:uid="{00000000-0005-0000-0000-0000F5010000}"/>
    <cellStyle name="20% - Accent1 4 2 5 2" xfId="5914" xr:uid="{00000000-0005-0000-0000-0000F6010000}"/>
    <cellStyle name="20% - Accent1 4 2 5 3" xfId="14885" xr:uid="{00000000-0005-0000-0000-0000F7010000}"/>
    <cellStyle name="20% - Accent1 4 2 6" xfId="4047" xr:uid="{00000000-0005-0000-0000-0000F8010000}"/>
    <cellStyle name="20% - Accent1 4 2 6 2" xfId="5915" xr:uid="{00000000-0005-0000-0000-0000F9010000}"/>
    <cellStyle name="20% - Accent1 4 2 6 3" xfId="14886" xr:uid="{00000000-0005-0000-0000-0000FA010000}"/>
    <cellStyle name="20% - Accent1 4 2 7" xfId="5916" xr:uid="{00000000-0005-0000-0000-0000FB010000}"/>
    <cellStyle name="20% - Accent1 4 2 7 2" xfId="14887" xr:uid="{00000000-0005-0000-0000-0000FC010000}"/>
    <cellStyle name="20% - Accent1 4 2 8" xfId="5907" xr:uid="{00000000-0005-0000-0000-0000FD010000}"/>
    <cellStyle name="20% - Accent1 4 2 9" xfId="12359" xr:uid="{00000000-0005-0000-0000-0000FE010000}"/>
    <cellStyle name="20% - Accent1 4 3" xfId="305" xr:uid="{00000000-0005-0000-0000-0000FF010000}"/>
    <cellStyle name="20% - Accent1 4 3 2" xfId="846" xr:uid="{00000000-0005-0000-0000-000000020000}"/>
    <cellStyle name="20% - Accent1 4 3 2 2" xfId="3650" xr:uid="{00000000-0005-0000-0000-000001020000}"/>
    <cellStyle name="20% - Accent1 4 3 2 2 2" xfId="5919" xr:uid="{00000000-0005-0000-0000-000002020000}"/>
    <cellStyle name="20% - Accent1 4 3 2 2 3" xfId="14888" xr:uid="{00000000-0005-0000-0000-000003020000}"/>
    <cellStyle name="20% - Accent1 4 3 2 3" xfId="4050" xr:uid="{00000000-0005-0000-0000-000004020000}"/>
    <cellStyle name="20% - Accent1 4 3 2 3 2" xfId="5920" xr:uid="{00000000-0005-0000-0000-000005020000}"/>
    <cellStyle name="20% - Accent1 4 3 2 3 3" xfId="14889" xr:uid="{00000000-0005-0000-0000-000006020000}"/>
    <cellStyle name="20% - Accent1 4 3 2 4" xfId="5921" xr:uid="{00000000-0005-0000-0000-000007020000}"/>
    <cellStyle name="20% - Accent1 4 3 2 4 2" xfId="14890" xr:uid="{00000000-0005-0000-0000-000008020000}"/>
    <cellStyle name="20% - Accent1 4 3 2 5" xfId="5918" xr:uid="{00000000-0005-0000-0000-000009020000}"/>
    <cellStyle name="20% - Accent1 4 3 2 6" xfId="12363" xr:uid="{00000000-0005-0000-0000-00000A020000}"/>
    <cellStyle name="20% - Accent1 4 3 3" xfId="1427" xr:uid="{00000000-0005-0000-0000-00000B020000}"/>
    <cellStyle name="20% - Accent1 4 3 3 2" xfId="5922" xr:uid="{00000000-0005-0000-0000-00000C020000}"/>
    <cellStyle name="20% - Accent1 4 3 3 3" xfId="12364" xr:uid="{00000000-0005-0000-0000-00000D020000}"/>
    <cellStyle name="20% - Accent1 4 3 4" xfId="2085" xr:uid="{00000000-0005-0000-0000-00000E020000}"/>
    <cellStyle name="20% - Accent1 4 3 4 2" xfId="5923" xr:uid="{00000000-0005-0000-0000-00000F020000}"/>
    <cellStyle name="20% - Accent1 4 3 4 3" xfId="14891" xr:uid="{00000000-0005-0000-0000-000010020000}"/>
    <cellStyle name="20% - Accent1 4 3 5" xfId="4049" xr:uid="{00000000-0005-0000-0000-000011020000}"/>
    <cellStyle name="20% - Accent1 4 3 5 2" xfId="5924" xr:uid="{00000000-0005-0000-0000-000012020000}"/>
    <cellStyle name="20% - Accent1 4 3 5 3" xfId="14892" xr:uid="{00000000-0005-0000-0000-000013020000}"/>
    <cellStyle name="20% - Accent1 4 3 6" xfId="5925" xr:uid="{00000000-0005-0000-0000-000014020000}"/>
    <cellStyle name="20% - Accent1 4 3 6 2" xfId="14893" xr:uid="{00000000-0005-0000-0000-000015020000}"/>
    <cellStyle name="20% - Accent1 4 3 7" xfId="5917" xr:uid="{00000000-0005-0000-0000-000016020000}"/>
    <cellStyle name="20% - Accent1 4 3 8" xfId="12362" xr:uid="{00000000-0005-0000-0000-000017020000}"/>
    <cellStyle name="20% - Accent1 4 4" xfId="306" xr:uid="{00000000-0005-0000-0000-000018020000}"/>
    <cellStyle name="20% - Accent1 4 4 2" xfId="847" xr:uid="{00000000-0005-0000-0000-000019020000}"/>
    <cellStyle name="20% - Accent1 4 4 2 2" xfId="3700" xr:uid="{00000000-0005-0000-0000-00001A020000}"/>
    <cellStyle name="20% - Accent1 4 4 2 2 2" xfId="5928" xr:uid="{00000000-0005-0000-0000-00001B020000}"/>
    <cellStyle name="20% - Accent1 4 4 2 2 3" xfId="14894" xr:uid="{00000000-0005-0000-0000-00001C020000}"/>
    <cellStyle name="20% - Accent1 4 4 2 3" xfId="4052" xr:uid="{00000000-0005-0000-0000-00001D020000}"/>
    <cellStyle name="20% - Accent1 4 4 2 3 2" xfId="5929" xr:uid="{00000000-0005-0000-0000-00001E020000}"/>
    <cellStyle name="20% - Accent1 4 4 2 3 3" xfId="14895" xr:uid="{00000000-0005-0000-0000-00001F020000}"/>
    <cellStyle name="20% - Accent1 4 4 2 4" xfId="5930" xr:uid="{00000000-0005-0000-0000-000020020000}"/>
    <cellStyle name="20% - Accent1 4 4 2 4 2" xfId="14896" xr:uid="{00000000-0005-0000-0000-000021020000}"/>
    <cellStyle name="20% - Accent1 4 4 2 5" xfId="5927" xr:uid="{00000000-0005-0000-0000-000022020000}"/>
    <cellStyle name="20% - Accent1 4 4 2 6" xfId="12366" xr:uid="{00000000-0005-0000-0000-000023020000}"/>
    <cellStyle name="20% - Accent1 4 4 3" xfId="1428" xr:uid="{00000000-0005-0000-0000-000024020000}"/>
    <cellStyle name="20% - Accent1 4 4 3 2" xfId="5931" xr:uid="{00000000-0005-0000-0000-000025020000}"/>
    <cellStyle name="20% - Accent1 4 4 3 3" xfId="12367" xr:uid="{00000000-0005-0000-0000-000026020000}"/>
    <cellStyle name="20% - Accent1 4 4 4" xfId="2086" xr:uid="{00000000-0005-0000-0000-000027020000}"/>
    <cellStyle name="20% - Accent1 4 4 4 2" xfId="5932" xr:uid="{00000000-0005-0000-0000-000028020000}"/>
    <cellStyle name="20% - Accent1 4 4 4 3" xfId="14897" xr:uid="{00000000-0005-0000-0000-000029020000}"/>
    <cellStyle name="20% - Accent1 4 4 5" xfId="4051" xr:uid="{00000000-0005-0000-0000-00002A020000}"/>
    <cellStyle name="20% - Accent1 4 4 5 2" xfId="5933" xr:uid="{00000000-0005-0000-0000-00002B020000}"/>
    <cellStyle name="20% - Accent1 4 4 5 3" xfId="14898" xr:uid="{00000000-0005-0000-0000-00002C020000}"/>
    <cellStyle name="20% - Accent1 4 4 6" xfId="5934" xr:uid="{00000000-0005-0000-0000-00002D020000}"/>
    <cellStyle name="20% - Accent1 4 4 6 2" xfId="14899" xr:uid="{00000000-0005-0000-0000-00002E020000}"/>
    <cellStyle name="20% - Accent1 4 4 7" xfId="5926" xr:uid="{00000000-0005-0000-0000-00002F020000}"/>
    <cellStyle name="20% - Accent1 4 4 8" xfId="12365" xr:uid="{00000000-0005-0000-0000-000030020000}"/>
    <cellStyle name="20% - Accent1 4 5" xfId="303" xr:uid="{00000000-0005-0000-0000-000031020000}"/>
    <cellStyle name="20% - Accent1 4 5 2" xfId="1364" xr:uid="{00000000-0005-0000-0000-000032020000}"/>
    <cellStyle name="20% - Accent1 4 5 2 2" xfId="3750" xr:uid="{00000000-0005-0000-0000-000033020000}"/>
    <cellStyle name="20% - Accent1 4 5 2 2 2" xfId="5937" xr:uid="{00000000-0005-0000-0000-000034020000}"/>
    <cellStyle name="20% - Accent1 4 5 2 2 3" xfId="14900" xr:uid="{00000000-0005-0000-0000-000035020000}"/>
    <cellStyle name="20% - Accent1 4 5 2 3" xfId="4054" xr:uid="{00000000-0005-0000-0000-000036020000}"/>
    <cellStyle name="20% - Accent1 4 5 2 3 2" xfId="5938" xr:uid="{00000000-0005-0000-0000-000037020000}"/>
    <cellStyle name="20% - Accent1 4 5 2 3 3" xfId="14901" xr:uid="{00000000-0005-0000-0000-000038020000}"/>
    <cellStyle name="20% - Accent1 4 5 2 4" xfId="5939" xr:uid="{00000000-0005-0000-0000-000039020000}"/>
    <cellStyle name="20% - Accent1 4 5 2 4 2" xfId="14902" xr:uid="{00000000-0005-0000-0000-00003A020000}"/>
    <cellStyle name="20% - Accent1 4 5 2 5" xfId="5936" xr:uid="{00000000-0005-0000-0000-00003B020000}"/>
    <cellStyle name="20% - Accent1 4 5 2 6" xfId="12369" xr:uid="{00000000-0005-0000-0000-00003C020000}"/>
    <cellStyle name="20% - Accent1 4 5 3" xfId="1429" xr:uid="{00000000-0005-0000-0000-00003D020000}"/>
    <cellStyle name="20% - Accent1 4 5 3 2" xfId="5940" xr:uid="{00000000-0005-0000-0000-00003E020000}"/>
    <cellStyle name="20% - Accent1 4 5 3 3" xfId="12370" xr:uid="{00000000-0005-0000-0000-00003F020000}"/>
    <cellStyle name="20% - Accent1 4 5 4" xfId="2087" xr:uid="{00000000-0005-0000-0000-000040020000}"/>
    <cellStyle name="20% - Accent1 4 5 4 2" xfId="5941" xr:uid="{00000000-0005-0000-0000-000041020000}"/>
    <cellStyle name="20% - Accent1 4 5 4 3" xfId="14903" xr:uid="{00000000-0005-0000-0000-000042020000}"/>
    <cellStyle name="20% - Accent1 4 5 5" xfId="4053" xr:uid="{00000000-0005-0000-0000-000043020000}"/>
    <cellStyle name="20% - Accent1 4 5 5 2" xfId="5942" xr:uid="{00000000-0005-0000-0000-000044020000}"/>
    <cellStyle name="20% - Accent1 4 5 5 3" xfId="14904" xr:uid="{00000000-0005-0000-0000-000045020000}"/>
    <cellStyle name="20% - Accent1 4 5 6" xfId="5943" xr:uid="{00000000-0005-0000-0000-000046020000}"/>
    <cellStyle name="20% - Accent1 4 5 6 2" xfId="14905" xr:uid="{00000000-0005-0000-0000-000047020000}"/>
    <cellStyle name="20% - Accent1 4 5 7" xfId="5935" xr:uid="{00000000-0005-0000-0000-000048020000}"/>
    <cellStyle name="20% - Accent1 4 5 8" xfId="12368" xr:uid="{00000000-0005-0000-0000-000049020000}"/>
    <cellStyle name="20% - Accent1 4 6" xfId="844" xr:uid="{00000000-0005-0000-0000-00004A020000}"/>
    <cellStyle name="20% - Accent1 4 6 2" xfId="1430" xr:uid="{00000000-0005-0000-0000-00004B020000}"/>
    <cellStyle name="20% - Accent1 4 6 2 2" xfId="3810" xr:uid="{00000000-0005-0000-0000-00004C020000}"/>
    <cellStyle name="20% - Accent1 4 6 2 2 2" xfId="5946" xr:uid="{00000000-0005-0000-0000-00004D020000}"/>
    <cellStyle name="20% - Accent1 4 6 2 2 3" xfId="14906" xr:uid="{00000000-0005-0000-0000-00004E020000}"/>
    <cellStyle name="20% - Accent1 4 6 2 3" xfId="4056" xr:uid="{00000000-0005-0000-0000-00004F020000}"/>
    <cellStyle name="20% - Accent1 4 6 2 3 2" xfId="5947" xr:uid="{00000000-0005-0000-0000-000050020000}"/>
    <cellStyle name="20% - Accent1 4 6 2 3 3" xfId="14907" xr:uid="{00000000-0005-0000-0000-000051020000}"/>
    <cellStyle name="20% - Accent1 4 6 2 4" xfId="5948" xr:uid="{00000000-0005-0000-0000-000052020000}"/>
    <cellStyle name="20% - Accent1 4 6 2 4 2" xfId="14908" xr:uid="{00000000-0005-0000-0000-000053020000}"/>
    <cellStyle name="20% - Accent1 4 6 2 5" xfId="5945" xr:uid="{00000000-0005-0000-0000-000054020000}"/>
    <cellStyle name="20% - Accent1 4 6 2 6" xfId="12372" xr:uid="{00000000-0005-0000-0000-000055020000}"/>
    <cellStyle name="20% - Accent1 4 6 3" xfId="2088" xr:uid="{00000000-0005-0000-0000-000056020000}"/>
    <cellStyle name="20% - Accent1 4 6 3 2" xfId="5949" xr:uid="{00000000-0005-0000-0000-000057020000}"/>
    <cellStyle name="20% - Accent1 4 6 3 3" xfId="12373" xr:uid="{00000000-0005-0000-0000-000058020000}"/>
    <cellStyle name="20% - Accent1 4 6 4" xfId="4055" xr:uid="{00000000-0005-0000-0000-000059020000}"/>
    <cellStyle name="20% - Accent1 4 6 4 2" xfId="5950" xr:uid="{00000000-0005-0000-0000-00005A020000}"/>
    <cellStyle name="20% - Accent1 4 6 4 3" xfId="14909" xr:uid="{00000000-0005-0000-0000-00005B020000}"/>
    <cellStyle name="20% - Accent1 4 6 5" xfId="5951" xr:uid="{00000000-0005-0000-0000-00005C020000}"/>
    <cellStyle name="20% - Accent1 4 6 5 2" xfId="14910" xr:uid="{00000000-0005-0000-0000-00005D020000}"/>
    <cellStyle name="20% - Accent1 4 6 6" xfId="5944" xr:uid="{00000000-0005-0000-0000-00005E020000}"/>
    <cellStyle name="20% - Accent1 4 6 7" xfId="12371" xr:uid="{00000000-0005-0000-0000-00005F020000}"/>
    <cellStyle name="20% - Accent1 4 7" xfId="1425" xr:uid="{00000000-0005-0000-0000-000060020000}"/>
    <cellStyle name="20% - Accent1 4 7 2" xfId="3870" xr:uid="{00000000-0005-0000-0000-000061020000}"/>
    <cellStyle name="20% - Accent1 4 7 2 2" xfId="4058" xr:uid="{00000000-0005-0000-0000-000062020000}"/>
    <cellStyle name="20% - Accent1 4 7 2 2 2" xfId="5954" xr:uid="{00000000-0005-0000-0000-000063020000}"/>
    <cellStyle name="20% - Accent1 4 7 2 2 3" xfId="14911" xr:uid="{00000000-0005-0000-0000-000064020000}"/>
    <cellStyle name="20% - Accent1 4 7 2 3" xfId="5955" xr:uid="{00000000-0005-0000-0000-000065020000}"/>
    <cellStyle name="20% - Accent1 4 7 2 3 2" xfId="14912" xr:uid="{00000000-0005-0000-0000-000066020000}"/>
    <cellStyle name="20% - Accent1 4 7 2 4" xfId="5953" xr:uid="{00000000-0005-0000-0000-000067020000}"/>
    <cellStyle name="20% - Accent1 4 7 2 5" xfId="12375" xr:uid="{00000000-0005-0000-0000-000068020000}"/>
    <cellStyle name="20% - Accent1 4 7 3" xfId="2089" xr:uid="{00000000-0005-0000-0000-000069020000}"/>
    <cellStyle name="20% - Accent1 4 7 3 2" xfId="5956" xr:uid="{00000000-0005-0000-0000-00006A020000}"/>
    <cellStyle name="20% - Accent1 4 7 3 3" xfId="12376" xr:uid="{00000000-0005-0000-0000-00006B020000}"/>
    <cellStyle name="20% - Accent1 4 7 4" xfId="4057" xr:uid="{00000000-0005-0000-0000-00006C020000}"/>
    <cellStyle name="20% - Accent1 4 7 4 2" xfId="5957" xr:uid="{00000000-0005-0000-0000-00006D020000}"/>
    <cellStyle name="20% - Accent1 4 7 4 3" xfId="14913" xr:uid="{00000000-0005-0000-0000-00006E020000}"/>
    <cellStyle name="20% - Accent1 4 7 5" xfId="5958" xr:uid="{00000000-0005-0000-0000-00006F020000}"/>
    <cellStyle name="20% - Accent1 4 7 5 2" xfId="14914" xr:uid="{00000000-0005-0000-0000-000070020000}"/>
    <cellStyle name="20% - Accent1 4 7 6" xfId="5952" xr:uid="{00000000-0005-0000-0000-000071020000}"/>
    <cellStyle name="20% - Accent1 4 7 7" xfId="12374" xr:uid="{00000000-0005-0000-0000-000072020000}"/>
    <cellStyle name="20% - Accent1 4 8" xfId="3952" xr:uid="{00000000-0005-0000-0000-000073020000}"/>
    <cellStyle name="20% - Accent1 4 8 2" xfId="4059" xr:uid="{00000000-0005-0000-0000-000074020000}"/>
    <cellStyle name="20% - Accent1 4 8 2 2" xfId="5960" xr:uid="{00000000-0005-0000-0000-000075020000}"/>
    <cellStyle name="20% - Accent1 4 8 2 3" xfId="12378" xr:uid="{00000000-0005-0000-0000-000076020000}"/>
    <cellStyle name="20% - Accent1 4 8 3" xfId="5961" xr:uid="{00000000-0005-0000-0000-000077020000}"/>
    <cellStyle name="20% - Accent1 4 8 3 2" xfId="14915" xr:uid="{00000000-0005-0000-0000-000078020000}"/>
    <cellStyle name="20% - Accent1 4 8 4" xfId="5959" xr:uid="{00000000-0005-0000-0000-000079020000}"/>
    <cellStyle name="20% - Accent1 4 8 5" xfId="12377" xr:uid="{00000000-0005-0000-0000-00007A020000}"/>
    <cellStyle name="20% - Accent1 4 9" xfId="3549" xr:uid="{00000000-0005-0000-0000-00007B020000}"/>
    <cellStyle name="20% - Accent1 4 9 2" xfId="4060" xr:uid="{00000000-0005-0000-0000-00007C020000}"/>
    <cellStyle name="20% - Accent1 4 9 2 2" xfId="5963" xr:uid="{00000000-0005-0000-0000-00007D020000}"/>
    <cellStyle name="20% - Accent1 4 9 2 3" xfId="12380" xr:uid="{00000000-0005-0000-0000-00007E020000}"/>
    <cellStyle name="20% - Accent1 4 9 3" xfId="5964" xr:uid="{00000000-0005-0000-0000-00007F020000}"/>
    <cellStyle name="20% - Accent1 4 9 3 2" xfId="14916" xr:uid="{00000000-0005-0000-0000-000080020000}"/>
    <cellStyle name="20% - Accent1 4 9 4" xfId="5962" xr:uid="{00000000-0005-0000-0000-000081020000}"/>
    <cellStyle name="20% - Accent1 4 9 5" xfId="12379" xr:uid="{00000000-0005-0000-0000-000082020000}"/>
    <cellStyle name="20% - Accent1 5" xfId="56" xr:uid="{00000000-0005-0000-0000-000083020000}"/>
    <cellStyle name="20% - Accent1 5 10" xfId="4061" xr:uid="{00000000-0005-0000-0000-000084020000}"/>
    <cellStyle name="20% - Accent1 5 10 2" xfId="5966" xr:uid="{00000000-0005-0000-0000-000085020000}"/>
    <cellStyle name="20% - Accent1 5 10 3" xfId="12382" xr:uid="{00000000-0005-0000-0000-000086020000}"/>
    <cellStyle name="20% - Accent1 5 11" xfId="5967" xr:uid="{00000000-0005-0000-0000-000087020000}"/>
    <cellStyle name="20% - Accent1 5 11 2" xfId="12383" xr:uid="{00000000-0005-0000-0000-000088020000}"/>
    <cellStyle name="20% - Accent1 5 12" xfId="5965" xr:uid="{00000000-0005-0000-0000-000089020000}"/>
    <cellStyle name="20% - Accent1 5 13" xfId="12381" xr:uid="{00000000-0005-0000-0000-00008A020000}"/>
    <cellStyle name="20% - Accent1 5 2" xfId="308" xr:uid="{00000000-0005-0000-0000-00008B020000}"/>
    <cellStyle name="20% - Accent1 5 2 2" xfId="849" xr:uid="{00000000-0005-0000-0000-00008C020000}"/>
    <cellStyle name="20% - Accent1 5 2 2 2" xfId="3659" xr:uid="{00000000-0005-0000-0000-00008D020000}"/>
    <cellStyle name="20% - Accent1 5 2 2 2 2" xfId="5970" xr:uid="{00000000-0005-0000-0000-00008E020000}"/>
    <cellStyle name="20% - Accent1 5 2 2 2 3" xfId="14917" xr:uid="{00000000-0005-0000-0000-00008F020000}"/>
    <cellStyle name="20% - Accent1 5 2 2 3" xfId="4063" xr:uid="{00000000-0005-0000-0000-000090020000}"/>
    <cellStyle name="20% - Accent1 5 2 2 3 2" xfId="5971" xr:uid="{00000000-0005-0000-0000-000091020000}"/>
    <cellStyle name="20% - Accent1 5 2 2 3 3" xfId="14918" xr:uid="{00000000-0005-0000-0000-000092020000}"/>
    <cellStyle name="20% - Accent1 5 2 2 4" xfId="5972" xr:uid="{00000000-0005-0000-0000-000093020000}"/>
    <cellStyle name="20% - Accent1 5 2 2 4 2" xfId="14919" xr:uid="{00000000-0005-0000-0000-000094020000}"/>
    <cellStyle name="20% - Accent1 5 2 2 5" xfId="5969" xr:uid="{00000000-0005-0000-0000-000095020000}"/>
    <cellStyle name="20% - Accent1 5 2 2 6" xfId="12385" xr:uid="{00000000-0005-0000-0000-000096020000}"/>
    <cellStyle name="20% - Accent1 5 2 3" xfId="1432" xr:uid="{00000000-0005-0000-0000-000097020000}"/>
    <cellStyle name="20% - Accent1 5 2 3 2" xfId="5973" xr:uid="{00000000-0005-0000-0000-000098020000}"/>
    <cellStyle name="20% - Accent1 5 2 3 3" xfId="12386" xr:uid="{00000000-0005-0000-0000-000099020000}"/>
    <cellStyle name="20% - Accent1 5 2 4" xfId="2091" xr:uid="{00000000-0005-0000-0000-00009A020000}"/>
    <cellStyle name="20% - Accent1 5 2 4 2" xfId="5974" xr:uid="{00000000-0005-0000-0000-00009B020000}"/>
    <cellStyle name="20% - Accent1 5 2 4 3" xfId="14920" xr:uid="{00000000-0005-0000-0000-00009C020000}"/>
    <cellStyle name="20% - Accent1 5 2 5" xfId="4062" xr:uid="{00000000-0005-0000-0000-00009D020000}"/>
    <cellStyle name="20% - Accent1 5 2 5 2" xfId="5975" xr:uid="{00000000-0005-0000-0000-00009E020000}"/>
    <cellStyle name="20% - Accent1 5 2 5 3" xfId="14921" xr:uid="{00000000-0005-0000-0000-00009F020000}"/>
    <cellStyle name="20% - Accent1 5 2 6" xfId="5976" xr:uid="{00000000-0005-0000-0000-0000A0020000}"/>
    <cellStyle name="20% - Accent1 5 2 6 2" xfId="14922" xr:uid="{00000000-0005-0000-0000-0000A1020000}"/>
    <cellStyle name="20% - Accent1 5 2 7" xfId="5968" xr:uid="{00000000-0005-0000-0000-0000A2020000}"/>
    <cellStyle name="20% - Accent1 5 2 8" xfId="12384" xr:uid="{00000000-0005-0000-0000-0000A3020000}"/>
    <cellStyle name="20% - Accent1 5 3" xfId="309" xr:uid="{00000000-0005-0000-0000-0000A4020000}"/>
    <cellStyle name="20% - Accent1 5 3 2" xfId="850" xr:uid="{00000000-0005-0000-0000-0000A5020000}"/>
    <cellStyle name="20% - Accent1 5 3 2 2" xfId="3709" xr:uid="{00000000-0005-0000-0000-0000A6020000}"/>
    <cellStyle name="20% - Accent1 5 3 2 2 2" xfId="5979" xr:uid="{00000000-0005-0000-0000-0000A7020000}"/>
    <cellStyle name="20% - Accent1 5 3 2 2 3" xfId="14923" xr:uid="{00000000-0005-0000-0000-0000A8020000}"/>
    <cellStyle name="20% - Accent1 5 3 2 3" xfId="4065" xr:uid="{00000000-0005-0000-0000-0000A9020000}"/>
    <cellStyle name="20% - Accent1 5 3 2 3 2" xfId="5980" xr:uid="{00000000-0005-0000-0000-0000AA020000}"/>
    <cellStyle name="20% - Accent1 5 3 2 3 3" xfId="14924" xr:uid="{00000000-0005-0000-0000-0000AB020000}"/>
    <cellStyle name="20% - Accent1 5 3 2 4" xfId="5981" xr:uid="{00000000-0005-0000-0000-0000AC020000}"/>
    <cellStyle name="20% - Accent1 5 3 2 4 2" xfId="14925" xr:uid="{00000000-0005-0000-0000-0000AD020000}"/>
    <cellStyle name="20% - Accent1 5 3 2 5" xfId="5978" xr:uid="{00000000-0005-0000-0000-0000AE020000}"/>
    <cellStyle name="20% - Accent1 5 3 2 6" xfId="12388" xr:uid="{00000000-0005-0000-0000-0000AF020000}"/>
    <cellStyle name="20% - Accent1 5 3 3" xfId="1433" xr:uid="{00000000-0005-0000-0000-0000B0020000}"/>
    <cellStyle name="20% - Accent1 5 3 3 2" xfId="5982" xr:uid="{00000000-0005-0000-0000-0000B1020000}"/>
    <cellStyle name="20% - Accent1 5 3 3 3" xfId="12389" xr:uid="{00000000-0005-0000-0000-0000B2020000}"/>
    <cellStyle name="20% - Accent1 5 3 4" xfId="2092" xr:uid="{00000000-0005-0000-0000-0000B3020000}"/>
    <cellStyle name="20% - Accent1 5 3 4 2" xfId="5983" xr:uid="{00000000-0005-0000-0000-0000B4020000}"/>
    <cellStyle name="20% - Accent1 5 3 4 3" xfId="14926" xr:uid="{00000000-0005-0000-0000-0000B5020000}"/>
    <cellStyle name="20% - Accent1 5 3 5" xfId="4064" xr:uid="{00000000-0005-0000-0000-0000B6020000}"/>
    <cellStyle name="20% - Accent1 5 3 5 2" xfId="5984" xr:uid="{00000000-0005-0000-0000-0000B7020000}"/>
    <cellStyle name="20% - Accent1 5 3 5 3" xfId="14927" xr:uid="{00000000-0005-0000-0000-0000B8020000}"/>
    <cellStyle name="20% - Accent1 5 3 6" xfId="5985" xr:uid="{00000000-0005-0000-0000-0000B9020000}"/>
    <cellStyle name="20% - Accent1 5 3 6 2" xfId="14928" xr:uid="{00000000-0005-0000-0000-0000BA020000}"/>
    <cellStyle name="20% - Accent1 5 3 7" xfId="5977" xr:uid="{00000000-0005-0000-0000-0000BB020000}"/>
    <cellStyle name="20% - Accent1 5 3 8" xfId="12387" xr:uid="{00000000-0005-0000-0000-0000BC020000}"/>
    <cellStyle name="20% - Accent1 5 4" xfId="307" xr:uid="{00000000-0005-0000-0000-0000BD020000}"/>
    <cellStyle name="20% - Accent1 5 4 2" xfId="1377" xr:uid="{00000000-0005-0000-0000-0000BE020000}"/>
    <cellStyle name="20% - Accent1 5 4 2 2" xfId="3759" xr:uid="{00000000-0005-0000-0000-0000BF020000}"/>
    <cellStyle name="20% - Accent1 5 4 2 2 2" xfId="5988" xr:uid="{00000000-0005-0000-0000-0000C0020000}"/>
    <cellStyle name="20% - Accent1 5 4 2 2 3" xfId="14929" xr:uid="{00000000-0005-0000-0000-0000C1020000}"/>
    <cellStyle name="20% - Accent1 5 4 2 3" xfId="4067" xr:uid="{00000000-0005-0000-0000-0000C2020000}"/>
    <cellStyle name="20% - Accent1 5 4 2 3 2" xfId="5989" xr:uid="{00000000-0005-0000-0000-0000C3020000}"/>
    <cellStyle name="20% - Accent1 5 4 2 3 3" xfId="14930" xr:uid="{00000000-0005-0000-0000-0000C4020000}"/>
    <cellStyle name="20% - Accent1 5 4 2 4" xfId="5990" xr:uid="{00000000-0005-0000-0000-0000C5020000}"/>
    <cellStyle name="20% - Accent1 5 4 2 4 2" xfId="14931" xr:uid="{00000000-0005-0000-0000-0000C6020000}"/>
    <cellStyle name="20% - Accent1 5 4 2 5" xfId="5987" xr:uid="{00000000-0005-0000-0000-0000C7020000}"/>
    <cellStyle name="20% - Accent1 5 4 2 6" xfId="12391" xr:uid="{00000000-0005-0000-0000-0000C8020000}"/>
    <cellStyle name="20% - Accent1 5 4 3" xfId="1434" xr:uid="{00000000-0005-0000-0000-0000C9020000}"/>
    <cellStyle name="20% - Accent1 5 4 3 2" xfId="5991" xr:uid="{00000000-0005-0000-0000-0000CA020000}"/>
    <cellStyle name="20% - Accent1 5 4 3 3" xfId="12392" xr:uid="{00000000-0005-0000-0000-0000CB020000}"/>
    <cellStyle name="20% - Accent1 5 4 4" xfId="2093" xr:uid="{00000000-0005-0000-0000-0000CC020000}"/>
    <cellStyle name="20% - Accent1 5 4 4 2" xfId="5992" xr:uid="{00000000-0005-0000-0000-0000CD020000}"/>
    <cellStyle name="20% - Accent1 5 4 4 3" xfId="14932" xr:uid="{00000000-0005-0000-0000-0000CE020000}"/>
    <cellStyle name="20% - Accent1 5 4 5" xfId="4066" xr:uid="{00000000-0005-0000-0000-0000CF020000}"/>
    <cellStyle name="20% - Accent1 5 4 5 2" xfId="5993" xr:uid="{00000000-0005-0000-0000-0000D0020000}"/>
    <cellStyle name="20% - Accent1 5 4 5 3" xfId="14933" xr:uid="{00000000-0005-0000-0000-0000D1020000}"/>
    <cellStyle name="20% - Accent1 5 4 6" xfId="5994" xr:uid="{00000000-0005-0000-0000-0000D2020000}"/>
    <cellStyle name="20% - Accent1 5 4 6 2" xfId="14934" xr:uid="{00000000-0005-0000-0000-0000D3020000}"/>
    <cellStyle name="20% - Accent1 5 4 7" xfId="5986" xr:uid="{00000000-0005-0000-0000-0000D4020000}"/>
    <cellStyle name="20% - Accent1 5 4 8" xfId="12390" xr:uid="{00000000-0005-0000-0000-0000D5020000}"/>
    <cellStyle name="20% - Accent1 5 5" xfId="848" xr:uid="{00000000-0005-0000-0000-0000D6020000}"/>
    <cellStyle name="20% - Accent1 5 5 2" xfId="1435" xr:uid="{00000000-0005-0000-0000-0000D7020000}"/>
    <cellStyle name="20% - Accent1 5 5 2 2" xfId="3819" xr:uid="{00000000-0005-0000-0000-0000D8020000}"/>
    <cellStyle name="20% - Accent1 5 5 2 2 2" xfId="5997" xr:uid="{00000000-0005-0000-0000-0000D9020000}"/>
    <cellStyle name="20% - Accent1 5 5 2 2 3" xfId="14935" xr:uid="{00000000-0005-0000-0000-0000DA020000}"/>
    <cellStyle name="20% - Accent1 5 5 2 3" xfId="4069" xr:uid="{00000000-0005-0000-0000-0000DB020000}"/>
    <cellStyle name="20% - Accent1 5 5 2 3 2" xfId="5998" xr:uid="{00000000-0005-0000-0000-0000DC020000}"/>
    <cellStyle name="20% - Accent1 5 5 2 3 3" xfId="14936" xr:uid="{00000000-0005-0000-0000-0000DD020000}"/>
    <cellStyle name="20% - Accent1 5 5 2 4" xfId="5999" xr:uid="{00000000-0005-0000-0000-0000DE020000}"/>
    <cellStyle name="20% - Accent1 5 5 2 4 2" xfId="14937" xr:uid="{00000000-0005-0000-0000-0000DF020000}"/>
    <cellStyle name="20% - Accent1 5 5 2 5" xfId="5996" xr:uid="{00000000-0005-0000-0000-0000E0020000}"/>
    <cellStyle name="20% - Accent1 5 5 2 6" xfId="12394" xr:uid="{00000000-0005-0000-0000-0000E1020000}"/>
    <cellStyle name="20% - Accent1 5 5 3" xfId="2094" xr:uid="{00000000-0005-0000-0000-0000E2020000}"/>
    <cellStyle name="20% - Accent1 5 5 3 2" xfId="6000" xr:uid="{00000000-0005-0000-0000-0000E3020000}"/>
    <cellStyle name="20% - Accent1 5 5 3 3" xfId="12395" xr:uid="{00000000-0005-0000-0000-0000E4020000}"/>
    <cellStyle name="20% - Accent1 5 5 4" xfId="4068" xr:uid="{00000000-0005-0000-0000-0000E5020000}"/>
    <cellStyle name="20% - Accent1 5 5 4 2" xfId="6001" xr:uid="{00000000-0005-0000-0000-0000E6020000}"/>
    <cellStyle name="20% - Accent1 5 5 4 3" xfId="14938" xr:uid="{00000000-0005-0000-0000-0000E7020000}"/>
    <cellStyle name="20% - Accent1 5 5 5" xfId="6002" xr:uid="{00000000-0005-0000-0000-0000E8020000}"/>
    <cellStyle name="20% - Accent1 5 5 5 2" xfId="14939" xr:uid="{00000000-0005-0000-0000-0000E9020000}"/>
    <cellStyle name="20% - Accent1 5 5 6" xfId="5995" xr:uid="{00000000-0005-0000-0000-0000EA020000}"/>
    <cellStyle name="20% - Accent1 5 5 7" xfId="12393" xr:uid="{00000000-0005-0000-0000-0000EB020000}"/>
    <cellStyle name="20% - Accent1 5 6" xfId="1431" xr:uid="{00000000-0005-0000-0000-0000EC020000}"/>
    <cellStyle name="20% - Accent1 5 6 2" xfId="3879" xr:uid="{00000000-0005-0000-0000-0000ED020000}"/>
    <cellStyle name="20% - Accent1 5 6 2 2" xfId="4071" xr:uid="{00000000-0005-0000-0000-0000EE020000}"/>
    <cellStyle name="20% - Accent1 5 6 2 2 2" xfId="6005" xr:uid="{00000000-0005-0000-0000-0000EF020000}"/>
    <cellStyle name="20% - Accent1 5 6 2 2 3" xfId="14940" xr:uid="{00000000-0005-0000-0000-0000F0020000}"/>
    <cellStyle name="20% - Accent1 5 6 2 3" xfId="6006" xr:uid="{00000000-0005-0000-0000-0000F1020000}"/>
    <cellStyle name="20% - Accent1 5 6 2 3 2" xfId="14941" xr:uid="{00000000-0005-0000-0000-0000F2020000}"/>
    <cellStyle name="20% - Accent1 5 6 2 4" xfId="6004" xr:uid="{00000000-0005-0000-0000-0000F3020000}"/>
    <cellStyle name="20% - Accent1 5 6 2 5" xfId="12397" xr:uid="{00000000-0005-0000-0000-0000F4020000}"/>
    <cellStyle name="20% - Accent1 5 6 3" xfId="2095" xr:uid="{00000000-0005-0000-0000-0000F5020000}"/>
    <cellStyle name="20% - Accent1 5 6 3 2" xfId="6007" xr:uid="{00000000-0005-0000-0000-0000F6020000}"/>
    <cellStyle name="20% - Accent1 5 6 3 3" xfId="12398" xr:uid="{00000000-0005-0000-0000-0000F7020000}"/>
    <cellStyle name="20% - Accent1 5 6 4" xfId="4070" xr:uid="{00000000-0005-0000-0000-0000F8020000}"/>
    <cellStyle name="20% - Accent1 5 6 4 2" xfId="6008" xr:uid="{00000000-0005-0000-0000-0000F9020000}"/>
    <cellStyle name="20% - Accent1 5 6 4 3" xfId="14942" xr:uid="{00000000-0005-0000-0000-0000FA020000}"/>
    <cellStyle name="20% - Accent1 5 6 5" xfId="6009" xr:uid="{00000000-0005-0000-0000-0000FB020000}"/>
    <cellStyle name="20% - Accent1 5 6 5 2" xfId="14943" xr:uid="{00000000-0005-0000-0000-0000FC020000}"/>
    <cellStyle name="20% - Accent1 5 6 6" xfId="6003" xr:uid="{00000000-0005-0000-0000-0000FD020000}"/>
    <cellStyle name="20% - Accent1 5 6 7" xfId="12396" xr:uid="{00000000-0005-0000-0000-0000FE020000}"/>
    <cellStyle name="20% - Accent1 5 7" xfId="3965" xr:uid="{00000000-0005-0000-0000-0000FF020000}"/>
    <cellStyle name="20% - Accent1 5 7 2" xfId="4072" xr:uid="{00000000-0005-0000-0000-000000030000}"/>
    <cellStyle name="20% - Accent1 5 7 2 2" xfId="6011" xr:uid="{00000000-0005-0000-0000-000001030000}"/>
    <cellStyle name="20% - Accent1 5 7 2 3" xfId="12400" xr:uid="{00000000-0005-0000-0000-000002030000}"/>
    <cellStyle name="20% - Accent1 5 7 3" xfId="6012" xr:uid="{00000000-0005-0000-0000-000003030000}"/>
    <cellStyle name="20% - Accent1 5 7 3 2" xfId="14944" xr:uid="{00000000-0005-0000-0000-000004030000}"/>
    <cellStyle name="20% - Accent1 5 7 4" xfId="6010" xr:uid="{00000000-0005-0000-0000-000005030000}"/>
    <cellStyle name="20% - Accent1 5 7 5" xfId="12399" xr:uid="{00000000-0005-0000-0000-000006030000}"/>
    <cellStyle name="20% - Accent1 5 8" xfId="3579" xr:uid="{00000000-0005-0000-0000-000007030000}"/>
    <cellStyle name="20% - Accent1 5 8 2" xfId="4073" xr:uid="{00000000-0005-0000-0000-000008030000}"/>
    <cellStyle name="20% - Accent1 5 8 2 2" xfId="6014" xr:uid="{00000000-0005-0000-0000-000009030000}"/>
    <cellStyle name="20% - Accent1 5 8 2 3" xfId="12402" xr:uid="{00000000-0005-0000-0000-00000A030000}"/>
    <cellStyle name="20% - Accent1 5 8 3" xfId="6015" xr:uid="{00000000-0005-0000-0000-00000B030000}"/>
    <cellStyle name="20% - Accent1 5 8 3 2" xfId="14945" xr:uid="{00000000-0005-0000-0000-00000C030000}"/>
    <cellStyle name="20% - Accent1 5 8 4" xfId="6013" xr:uid="{00000000-0005-0000-0000-00000D030000}"/>
    <cellStyle name="20% - Accent1 5 8 5" xfId="12401" xr:uid="{00000000-0005-0000-0000-00000E030000}"/>
    <cellStyle name="20% - Accent1 5 9" xfId="2090" xr:uid="{00000000-0005-0000-0000-00000F030000}"/>
    <cellStyle name="20% - Accent1 5 9 2" xfId="6016" xr:uid="{00000000-0005-0000-0000-000010030000}"/>
    <cellStyle name="20% - Accent1 5 9 3" xfId="12403" xr:uid="{00000000-0005-0000-0000-000011030000}"/>
    <cellStyle name="20% - Accent1 6" xfId="310" xr:uid="{00000000-0005-0000-0000-000012030000}"/>
    <cellStyle name="20% - Accent1 6 10" xfId="6017" xr:uid="{00000000-0005-0000-0000-000013030000}"/>
    <cellStyle name="20% - Accent1 6 11" xfId="12404" xr:uid="{00000000-0005-0000-0000-000014030000}"/>
    <cellStyle name="20% - Accent1 6 2" xfId="1391" xr:uid="{00000000-0005-0000-0000-000015030000}"/>
    <cellStyle name="20% - Accent1 6 2 2" xfId="1437" xr:uid="{00000000-0005-0000-0000-000016030000}"/>
    <cellStyle name="20% - Accent1 6 2 2 2" xfId="3769" xr:uid="{00000000-0005-0000-0000-000017030000}"/>
    <cellStyle name="20% - Accent1 6 2 2 2 2" xfId="6020" xr:uid="{00000000-0005-0000-0000-000018030000}"/>
    <cellStyle name="20% - Accent1 6 2 2 2 3" xfId="14946" xr:uid="{00000000-0005-0000-0000-000019030000}"/>
    <cellStyle name="20% - Accent1 6 2 2 3" xfId="4076" xr:uid="{00000000-0005-0000-0000-00001A030000}"/>
    <cellStyle name="20% - Accent1 6 2 2 3 2" xfId="6021" xr:uid="{00000000-0005-0000-0000-00001B030000}"/>
    <cellStyle name="20% - Accent1 6 2 2 3 3" xfId="14947" xr:uid="{00000000-0005-0000-0000-00001C030000}"/>
    <cellStyle name="20% - Accent1 6 2 2 4" xfId="6022" xr:uid="{00000000-0005-0000-0000-00001D030000}"/>
    <cellStyle name="20% - Accent1 6 2 2 4 2" xfId="14948" xr:uid="{00000000-0005-0000-0000-00001E030000}"/>
    <cellStyle name="20% - Accent1 6 2 2 5" xfId="6019" xr:uid="{00000000-0005-0000-0000-00001F030000}"/>
    <cellStyle name="20% - Accent1 6 2 2 6" xfId="12406" xr:uid="{00000000-0005-0000-0000-000020030000}"/>
    <cellStyle name="20% - Accent1 6 2 3" xfId="2097" xr:uid="{00000000-0005-0000-0000-000021030000}"/>
    <cellStyle name="20% - Accent1 6 2 3 2" xfId="6023" xr:uid="{00000000-0005-0000-0000-000022030000}"/>
    <cellStyle name="20% - Accent1 6 2 3 3" xfId="12407" xr:uid="{00000000-0005-0000-0000-000023030000}"/>
    <cellStyle name="20% - Accent1 6 2 4" xfId="4075" xr:uid="{00000000-0005-0000-0000-000024030000}"/>
    <cellStyle name="20% - Accent1 6 2 4 2" xfId="6024" xr:uid="{00000000-0005-0000-0000-000025030000}"/>
    <cellStyle name="20% - Accent1 6 2 4 3" xfId="14949" xr:uid="{00000000-0005-0000-0000-000026030000}"/>
    <cellStyle name="20% - Accent1 6 2 5" xfId="6025" xr:uid="{00000000-0005-0000-0000-000027030000}"/>
    <cellStyle name="20% - Accent1 6 2 5 2" xfId="14950" xr:uid="{00000000-0005-0000-0000-000028030000}"/>
    <cellStyle name="20% - Accent1 6 2 6" xfId="6018" xr:uid="{00000000-0005-0000-0000-000029030000}"/>
    <cellStyle name="20% - Accent1 6 2 7" xfId="12405" xr:uid="{00000000-0005-0000-0000-00002A030000}"/>
    <cellStyle name="20% - Accent1 6 3" xfId="851" xr:uid="{00000000-0005-0000-0000-00002B030000}"/>
    <cellStyle name="20% - Accent1 6 3 2" xfId="1438" xr:uid="{00000000-0005-0000-0000-00002C030000}"/>
    <cellStyle name="20% - Accent1 6 3 2 2" xfId="3829" xr:uid="{00000000-0005-0000-0000-00002D030000}"/>
    <cellStyle name="20% - Accent1 6 3 2 2 2" xfId="6028" xr:uid="{00000000-0005-0000-0000-00002E030000}"/>
    <cellStyle name="20% - Accent1 6 3 2 2 3" xfId="14951" xr:uid="{00000000-0005-0000-0000-00002F030000}"/>
    <cellStyle name="20% - Accent1 6 3 2 3" xfId="4078" xr:uid="{00000000-0005-0000-0000-000030030000}"/>
    <cellStyle name="20% - Accent1 6 3 2 3 2" xfId="6029" xr:uid="{00000000-0005-0000-0000-000031030000}"/>
    <cellStyle name="20% - Accent1 6 3 2 3 3" xfId="14952" xr:uid="{00000000-0005-0000-0000-000032030000}"/>
    <cellStyle name="20% - Accent1 6 3 2 4" xfId="6030" xr:uid="{00000000-0005-0000-0000-000033030000}"/>
    <cellStyle name="20% - Accent1 6 3 2 4 2" xfId="14953" xr:uid="{00000000-0005-0000-0000-000034030000}"/>
    <cellStyle name="20% - Accent1 6 3 2 5" xfId="6027" xr:uid="{00000000-0005-0000-0000-000035030000}"/>
    <cellStyle name="20% - Accent1 6 3 2 6" xfId="12409" xr:uid="{00000000-0005-0000-0000-000036030000}"/>
    <cellStyle name="20% - Accent1 6 3 3" xfId="2098" xr:uid="{00000000-0005-0000-0000-000037030000}"/>
    <cellStyle name="20% - Accent1 6 3 3 2" xfId="6031" xr:uid="{00000000-0005-0000-0000-000038030000}"/>
    <cellStyle name="20% - Accent1 6 3 3 3" xfId="12410" xr:uid="{00000000-0005-0000-0000-000039030000}"/>
    <cellStyle name="20% - Accent1 6 3 4" xfId="4077" xr:uid="{00000000-0005-0000-0000-00003A030000}"/>
    <cellStyle name="20% - Accent1 6 3 4 2" xfId="6032" xr:uid="{00000000-0005-0000-0000-00003B030000}"/>
    <cellStyle name="20% - Accent1 6 3 4 3" xfId="14954" xr:uid="{00000000-0005-0000-0000-00003C030000}"/>
    <cellStyle name="20% - Accent1 6 3 5" xfId="6033" xr:uid="{00000000-0005-0000-0000-00003D030000}"/>
    <cellStyle name="20% - Accent1 6 3 5 2" xfId="14955" xr:uid="{00000000-0005-0000-0000-00003E030000}"/>
    <cellStyle name="20% - Accent1 6 3 6" xfId="6026" xr:uid="{00000000-0005-0000-0000-00003F030000}"/>
    <cellStyle name="20% - Accent1 6 3 7" xfId="12408" xr:uid="{00000000-0005-0000-0000-000040030000}"/>
    <cellStyle name="20% - Accent1 6 4" xfId="1436" xr:uid="{00000000-0005-0000-0000-000041030000}"/>
    <cellStyle name="20% - Accent1 6 4 2" xfId="3889" xr:uid="{00000000-0005-0000-0000-000042030000}"/>
    <cellStyle name="20% - Accent1 6 4 2 2" xfId="4080" xr:uid="{00000000-0005-0000-0000-000043030000}"/>
    <cellStyle name="20% - Accent1 6 4 2 2 2" xfId="6036" xr:uid="{00000000-0005-0000-0000-000044030000}"/>
    <cellStyle name="20% - Accent1 6 4 2 2 3" xfId="14956" xr:uid="{00000000-0005-0000-0000-000045030000}"/>
    <cellStyle name="20% - Accent1 6 4 2 3" xfId="6037" xr:uid="{00000000-0005-0000-0000-000046030000}"/>
    <cellStyle name="20% - Accent1 6 4 2 3 2" xfId="14957" xr:uid="{00000000-0005-0000-0000-000047030000}"/>
    <cellStyle name="20% - Accent1 6 4 2 4" xfId="6035" xr:uid="{00000000-0005-0000-0000-000048030000}"/>
    <cellStyle name="20% - Accent1 6 4 2 5" xfId="12412" xr:uid="{00000000-0005-0000-0000-000049030000}"/>
    <cellStyle name="20% - Accent1 6 4 3" xfId="2099" xr:uid="{00000000-0005-0000-0000-00004A030000}"/>
    <cellStyle name="20% - Accent1 6 4 3 2" xfId="6038" xr:uid="{00000000-0005-0000-0000-00004B030000}"/>
    <cellStyle name="20% - Accent1 6 4 3 3" xfId="12413" xr:uid="{00000000-0005-0000-0000-00004C030000}"/>
    <cellStyle name="20% - Accent1 6 4 4" xfId="4079" xr:uid="{00000000-0005-0000-0000-00004D030000}"/>
    <cellStyle name="20% - Accent1 6 4 4 2" xfId="6039" xr:uid="{00000000-0005-0000-0000-00004E030000}"/>
    <cellStyle name="20% - Accent1 6 4 4 3" xfId="14958" xr:uid="{00000000-0005-0000-0000-00004F030000}"/>
    <cellStyle name="20% - Accent1 6 4 5" xfId="6040" xr:uid="{00000000-0005-0000-0000-000050030000}"/>
    <cellStyle name="20% - Accent1 6 4 5 2" xfId="14959" xr:uid="{00000000-0005-0000-0000-000051030000}"/>
    <cellStyle name="20% - Accent1 6 4 6" xfId="6034" xr:uid="{00000000-0005-0000-0000-000052030000}"/>
    <cellStyle name="20% - Accent1 6 4 7" xfId="12411" xr:uid="{00000000-0005-0000-0000-000053030000}"/>
    <cellStyle name="20% - Accent1 6 5" xfId="3978" xr:uid="{00000000-0005-0000-0000-000054030000}"/>
    <cellStyle name="20% - Accent1 6 5 2" xfId="4081" xr:uid="{00000000-0005-0000-0000-000055030000}"/>
    <cellStyle name="20% - Accent1 6 5 2 2" xfId="6042" xr:uid="{00000000-0005-0000-0000-000056030000}"/>
    <cellStyle name="20% - Accent1 6 5 2 3" xfId="12415" xr:uid="{00000000-0005-0000-0000-000057030000}"/>
    <cellStyle name="20% - Accent1 6 5 3" xfId="6043" xr:uid="{00000000-0005-0000-0000-000058030000}"/>
    <cellStyle name="20% - Accent1 6 5 3 2" xfId="14960" xr:uid="{00000000-0005-0000-0000-000059030000}"/>
    <cellStyle name="20% - Accent1 6 5 4" xfId="6041" xr:uid="{00000000-0005-0000-0000-00005A030000}"/>
    <cellStyle name="20% - Accent1 6 5 5" xfId="12414" xr:uid="{00000000-0005-0000-0000-00005B030000}"/>
    <cellStyle name="20% - Accent1 6 6" xfId="3619" xr:uid="{00000000-0005-0000-0000-00005C030000}"/>
    <cellStyle name="20% - Accent1 6 6 2" xfId="4082" xr:uid="{00000000-0005-0000-0000-00005D030000}"/>
    <cellStyle name="20% - Accent1 6 6 2 2" xfId="6045" xr:uid="{00000000-0005-0000-0000-00005E030000}"/>
    <cellStyle name="20% - Accent1 6 6 2 3" xfId="12417" xr:uid="{00000000-0005-0000-0000-00005F030000}"/>
    <cellStyle name="20% - Accent1 6 6 3" xfId="6046" xr:uid="{00000000-0005-0000-0000-000060030000}"/>
    <cellStyle name="20% - Accent1 6 6 3 2" xfId="14961" xr:uid="{00000000-0005-0000-0000-000061030000}"/>
    <cellStyle name="20% - Accent1 6 6 4" xfId="6044" xr:uid="{00000000-0005-0000-0000-000062030000}"/>
    <cellStyle name="20% - Accent1 6 6 5" xfId="12416" xr:uid="{00000000-0005-0000-0000-000063030000}"/>
    <cellStyle name="20% - Accent1 6 7" xfId="2096" xr:uid="{00000000-0005-0000-0000-000064030000}"/>
    <cellStyle name="20% - Accent1 6 7 2" xfId="6047" xr:uid="{00000000-0005-0000-0000-000065030000}"/>
    <cellStyle name="20% - Accent1 6 7 3" xfId="12418" xr:uid="{00000000-0005-0000-0000-000066030000}"/>
    <cellStyle name="20% - Accent1 6 8" xfId="4074" xr:uid="{00000000-0005-0000-0000-000067030000}"/>
    <cellStyle name="20% - Accent1 6 8 2" xfId="6048" xr:uid="{00000000-0005-0000-0000-000068030000}"/>
    <cellStyle name="20% - Accent1 6 8 3" xfId="12419" xr:uid="{00000000-0005-0000-0000-000069030000}"/>
    <cellStyle name="20% - Accent1 6 9" xfId="6049" xr:uid="{00000000-0005-0000-0000-00006A030000}"/>
    <cellStyle name="20% - Accent1 6 9 2" xfId="12420" xr:uid="{00000000-0005-0000-0000-00006B030000}"/>
    <cellStyle name="20% - Accent1 7" xfId="311" xr:uid="{00000000-0005-0000-0000-00006C030000}"/>
    <cellStyle name="20% - Accent1 7 2" xfId="852" xr:uid="{00000000-0005-0000-0000-00006D030000}"/>
    <cellStyle name="20% - Accent1 7 2 2" xfId="3899" xr:uid="{00000000-0005-0000-0000-00006E030000}"/>
    <cellStyle name="20% - Accent1 7 2 2 2" xfId="4085" xr:uid="{00000000-0005-0000-0000-00006F030000}"/>
    <cellStyle name="20% - Accent1 7 2 2 2 2" xfId="6053" xr:uid="{00000000-0005-0000-0000-000070030000}"/>
    <cellStyle name="20% - Accent1 7 2 2 2 3" xfId="14962" xr:uid="{00000000-0005-0000-0000-000071030000}"/>
    <cellStyle name="20% - Accent1 7 2 2 3" xfId="6054" xr:uid="{00000000-0005-0000-0000-000072030000}"/>
    <cellStyle name="20% - Accent1 7 2 2 3 2" xfId="14963" xr:uid="{00000000-0005-0000-0000-000073030000}"/>
    <cellStyle name="20% - Accent1 7 2 2 4" xfId="6052" xr:uid="{00000000-0005-0000-0000-000074030000}"/>
    <cellStyle name="20% - Accent1 7 2 2 5" xfId="12423" xr:uid="{00000000-0005-0000-0000-000075030000}"/>
    <cellStyle name="20% - Accent1 7 2 3" xfId="2101" xr:uid="{00000000-0005-0000-0000-000076030000}"/>
    <cellStyle name="20% - Accent1 7 2 3 2" xfId="6055" xr:uid="{00000000-0005-0000-0000-000077030000}"/>
    <cellStyle name="20% - Accent1 7 2 3 3" xfId="12424" xr:uid="{00000000-0005-0000-0000-000078030000}"/>
    <cellStyle name="20% - Accent1 7 2 4" xfId="4084" xr:uid="{00000000-0005-0000-0000-000079030000}"/>
    <cellStyle name="20% - Accent1 7 2 4 2" xfId="6056" xr:uid="{00000000-0005-0000-0000-00007A030000}"/>
    <cellStyle name="20% - Accent1 7 2 4 3" xfId="14964" xr:uid="{00000000-0005-0000-0000-00007B030000}"/>
    <cellStyle name="20% - Accent1 7 2 5" xfId="6057" xr:uid="{00000000-0005-0000-0000-00007C030000}"/>
    <cellStyle name="20% - Accent1 7 2 5 2" xfId="14965" xr:uid="{00000000-0005-0000-0000-00007D030000}"/>
    <cellStyle name="20% - Accent1 7 2 6" xfId="6051" xr:uid="{00000000-0005-0000-0000-00007E030000}"/>
    <cellStyle name="20% - Accent1 7 2 7" xfId="12422" xr:uid="{00000000-0005-0000-0000-00007F030000}"/>
    <cellStyle name="20% - Accent1 7 3" xfId="1439" xr:uid="{00000000-0005-0000-0000-000080030000}"/>
    <cellStyle name="20% - Accent1 7 3 2" xfId="3992" xr:uid="{00000000-0005-0000-0000-000081030000}"/>
    <cellStyle name="20% - Accent1 7 3 2 2" xfId="6059" xr:uid="{00000000-0005-0000-0000-000082030000}"/>
    <cellStyle name="20% - Accent1 7 3 2 3" xfId="12426" xr:uid="{00000000-0005-0000-0000-000083030000}"/>
    <cellStyle name="20% - Accent1 7 3 3" xfId="4086" xr:uid="{00000000-0005-0000-0000-000084030000}"/>
    <cellStyle name="20% - Accent1 7 3 3 2" xfId="6060" xr:uid="{00000000-0005-0000-0000-000085030000}"/>
    <cellStyle name="20% - Accent1 7 3 3 3" xfId="14966" xr:uid="{00000000-0005-0000-0000-000086030000}"/>
    <cellStyle name="20% - Accent1 7 3 4" xfId="6061" xr:uid="{00000000-0005-0000-0000-000087030000}"/>
    <cellStyle name="20% - Accent1 7 3 4 2" xfId="14967" xr:uid="{00000000-0005-0000-0000-000088030000}"/>
    <cellStyle name="20% - Accent1 7 3 5" xfId="6058" xr:uid="{00000000-0005-0000-0000-000089030000}"/>
    <cellStyle name="20% - Accent1 7 3 6" xfId="12425" xr:uid="{00000000-0005-0000-0000-00008A030000}"/>
    <cellStyle name="20% - Accent1 7 4" xfId="3669" xr:uid="{00000000-0005-0000-0000-00008B030000}"/>
    <cellStyle name="20% - Accent1 7 4 2" xfId="4087" xr:uid="{00000000-0005-0000-0000-00008C030000}"/>
    <cellStyle name="20% - Accent1 7 4 2 2" xfId="6063" xr:uid="{00000000-0005-0000-0000-00008D030000}"/>
    <cellStyle name="20% - Accent1 7 4 2 3" xfId="12428" xr:uid="{00000000-0005-0000-0000-00008E030000}"/>
    <cellStyle name="20% - Accent1 7 4 3" xfId="6064" xr:uid="{00000000-0005-0000-0000-00008F030000}"/>
    <cellStyle name="20% - Accent1 7 4 3 2" xfId="14968" xr:uid="{00000000-0005-0000-0000-000090030000}"/>
    <cellStyle name="20% - Accent1 7 4 4" xfId="6062" xr:uid="{00000000-0005-0000-0000-000091030000}"/>
    <cellStyle name="20% - Accent1 7 4 5" xfId="12427" xr:uid="{00000000-0005-0000-0000-000092030000}"/>
    <cellStyle name="20% - Accent1 7 5" xfId="2100" xr:uid="{00000000-0005-0000-0000-000093030000}"/>
    <cellStyle name="20% - Accent1 7 5 2" xfId="6065" xr:uid="{00000000-0005-0000-0000-000094030000}"/>
    <cellStyle name="20% - Accent1 7 5 3" xfId="12429" xr:uid="{00000000-0005-0000-0000-000095030000}"/>
    <cellStyle name="20% - Accent1 7 6" xfId="4083" xr:uid="{00000000-0005-0000-0000-000096030000}"/>
    <cellStyle name="20% - Accent1 7 6 2" xfId="6066" xr:uid="{00000000-0005-0000-0000-000097030000}"/>
    <cellStyle name="20% - Accent1 7 6 3" xfId="12430" xr:uid="{00000000-0005-0000-0000-000098030000}"/>
    <cellStyle name="20% - Accent1 7 7" xfId="6067" xr:uid="{00000000-0005-0000-0000-000099030000}"/>
    <cellStyle name="20% - Accent1 7 7 2" xfId="12431" xr:uid="{00000000-0005-0000-0000-00009A030000}"/>
    <cellStyle name="20% - Accent1 7 8" xfId="6050" xr:uid="{00000000-0005-0000-0000-00009B030000}"/>
    <cellStyle name="20% - Accent1 7 9" xfId="12421" xr:uid="{00000000-0005-0000-0000-00009C030000}"/>
    <cellStyle name="20% - Accent1 8" xfId="1322" xr:uid="{00000000-0005-0000-0000-00009D030000}"/>
    <cellStyle name="20% - Accent1 8 2" xfId="1440" xr:uid="{00000000-0005-0000-0000-00009E030000}"/>
    <cellStyle name="20% - Accent1 8 2 2" xfId="3719" xr:uid="{00000000-0005-0000-0000-00009F030000}"/>
    <cellStyle name="20% - Accent1 8 2 2 2" xfId="6070" xr:uid="{00000000-0005-0000-0000-0000A0030000}"/>
    <cellStyle name="20% - Accent1 8 2 2 3" xfId="12434" xr:uid="{00000000-0005-0000-0000-0000A1030000}"/>
    <cellStyle name="20% - Accent1 8 2 3" xfId="4089" xr:uid="{00000000-0005-0000-0000-0000A2030000}"/>
    <cellStyle name="20% - Accent1 8 2 3 2" xfId="6071" xr:uid="{00000000-0005-0000-0000-0000A3030000}"/>
    <cellStyle name="20% - Accent1 8 2 3 3" xfId="14969" xr:uid="{00000000-0005-0000-0000-0000A4030000}"/>
    <cellStyle name="20% - Accent1 8 2 4" xfId="6072" xr:uid="{00000000-0005-0000-0000-0000A5030000}"/>
    <cellStyle name="20% - Accent1 8 2 4 2" xfId="14970" xr:uid="{00000000-0005-0000-0000-0000A6030000}"/>
    <cellStyle name="20% - Accent1 8 2 5" xfId="6069" xr:uid="{00000000-0005-0000-0000-0000A7030000}"/>
    <cellStyle name="20% - Accent1 8 2 6" xfId="12433" xr:uid="{00000000-0005-0000-0000-0000A8030000}"/>
    <cellStyle name="20% - Accent1 8 3" xfId="2102" xr:uid="{00000000-0005-0000-0000-0000A9030000}"/>
    <cellStyle name="20% - Accent1 8 3 2" xfId="6073" xr:uid="{00000000-0005-0000-0000-0000AA030000}"/>
    <cellStyle name="20% - Accent1 8 3 3" xfId="12435" xr:uid="{00000000-0005-0000-0000-0000AB030000}"/>
    <cellStyle name="20% - Accent1 8 4" xfId="4088" xr:uid="{00000000-0005-0000-0000-0000AC030000}"/>
    <cellStyle name="20% - Accent1 8 4 2" xfId="6074" xr:uid="{00000000-0005-0000-0000-0000AD030000}"/>
    <cellStyle name="20% - Accent1 8 4 3" xfId="14971" xr:uid="{00000000-0005-0000-0000-0000AE030000}"/>
    <cellStyle name="20% - Accent1 8 5" xfId="6075" xr:uid="{00000000-0005-0000-0000-0000AF030000}"/>
    <cellStyle name="20% - Accent1 8 5 2" xfId="14972" xr:uid="{00000000-0005-0000-0000-0000B0030000}"/>
    <cellStyle name="20% - Accent1 8 6" xfId="6068" xr:uid="{00000000-0005-0000-0000-0000B1030000}"/>
    <cellStyle name="20% - Accent1 8 7" xfId="12432" xr:uid="{00000000-0005-0000-0000-0000B2030000}"/>
    <cellStyle name="20% - Accent1 9" xfId="832" xr:uid="{00000000-0005-0000-0000-0000B3030000}"/>
    <cellStyle name="20% - Accent1 9 2" xfId="1441" xr:uid="{00000000-0005-0000-0000-0000B4030000}"/>
    <cellStyle name="20% - Accent1 9 2 2" xfId="3779" xr:uid="{00000000-0005-0000-0000-0000B5030000}"/>
    <cellStyle name="20% - Accent1 9 2 2 2" xfId="6078" xr:uid="{00000000-0005-0000-0000-0000B6030000}"/>
    <cellStyle name="20% - Accent1 9 2 2 3" xfId="14973" xr:uid="{00000000-0005-0000-0000-0000B7030000}"/>
    <cellStyle name="20% - Accent1 9 2 3" xfId="4091" xr:uid="{00000000-0005-0000-0000-0000B8030000}"/>
    <cellStyle name="20% - Accent1 9 2 3 2" xfId="6079" xr:uid="{00000000-0005-0000-0000-0000B9030000}"/>
    <cellStyle name="20% - Accent1 9 2 3 3" xfId="14974" xr:uid="{00000000-0005-0000-0000-0000BA030000}"/>
    <cellStyle name="20% - Accent1 9 2 4" xfId="6080" xr:uid="{00000000-0005-0000-0000-0000BB030000}"/>
    <cellStyle name="20% - Accent1 9 2 4 2" xfId="14975" xr:uid="{00000000-0005-0000-0000-0000BC030000}"/>
    <cellStyle name="20% - Accent1 9 2 5" xfId="6077" xr:uid="{00000000-0005-0000-0000-0000BD030000}"/>
    <cellStyle name="20% - Accent1 9 2 6" xfId="12437" xr:uid="{00000000-0005-0000-0000-0000BE030000}"/>
    <cellStyle name="20% - Accent1 9 3" xfId="2103" xr:uid="{00000000-0005-0000-0000-0000BF030000}"/>
    <cellStyle name="20% - Accent1 9 3 2" xfId="6081" xr:uid="{00000000-0005-0000-0000-0000C0030000}"/>
    <cellStyle name="20% - Accent1 9 3 3" xfId="12438" xr:uid="{00000000-0005-0000-0000-0000C1030000}"/>
    <cellStyle name="20% - Accent1 9 4" xfId="4090" xr:uid="{00000000-0005-0000-0000-0000C2030000}"/>
    <cellStyle name="20% - Accent1 9 4 2" xfId="6082" xr:uid="{00000000-0005-0000-0000-0000C3030000}"/>
    <cellStyle name="20% - Accent1 9 4 3" xfId="14976" xr:uid="{00000000-0005-0000-0000-0000C4030000}"/>
    <cellStyle name="20% - Accent1 9 5" xfId="6083" xr:uid="{00000000-0005-0000-0000-0000C5030000}"/>
    <cellStyle name="20% - Accent1 9 5 2" xfId="14977" xr:uid="{00000000-0005-0000-0000-0000C6030000}"/>
    <cellStyle name="20% - Accent1 9 6" xfId="6076" xr:uid="{00000000-0005-0000-0000-0000C7030000}"/>
    <cellStyle name="20% - Accent1 9 7" xfId="12436" xr:uid="{00000000-0005-0000-0000-0000C8030000}"/>
    <cellStyle name="20% - Accent2" xfId="26" builtinId="34" customBuiltin="1"/>
    <cellStyle name="20% - Accent2 10" xfId="1442" xr:uid="{00000000-0005-0000-0000-0000CA030000}"/>
    <cellStyle name="20% - Accent2 10 2" xfId="3841" xr:uid="{00000000-0005-0000-0000-0000CB030000}"/>
    <cellStyle name="20% - Accent2 10 2 2" xfId="4094" xr:uid="{00000000-0005-0000-0000-0000CC030000}"/>
    <cellStyle name="20% - Accent2 10 2 2 2" xfId="6087" xr:uid="{00000000-0005-0000-0000-0000CD030000}"/>
    <cellStyle name="20% - Accent2 10 2 2 3" xfId="14978" xr:uid="{00000000-0005-0000-0000-0000CE030000}"/>
    <cellStyle name="20% - Accent2 10 2 3" xfId="6088" xr:uid="{00000000-0005-0000-0000-0000CF030000}"/>
    <cellStyle name="20% - Accent2 10 2 3 2" xfId="14979" xr:uid="{00000000-0005-0000-0000-0000D0030000}"/>
    <cellStyle name="20% - Accent2 10 2 4" xfId="6086" xr:uid="{00000000-0005-0000-0000-0000D1030000}"/>
    <cellStyle name="20% - Accent2 10 2 5" xfId="12441" xr:uid="{00000000-0005-0000-0000-0000D2030000}"/>
    <cellStyle name="20% - Accent2 10 3" xfId="2105" xr:uid="{00000000-0005-0000-0000-0000D3030000}"/>
    <cellStyle name="20% - Accent2 10 3 2" xfId="6089" xr:uid="{00000000-0005-0000-0000-0000D4030000}"/>
    <cellStyle name="20% - Accent2 10 3 3" xfId="12442" xr:uid="{00000000-0005-0000-0000-0000D5030000}"/>
    <cellStyle name="20% - Accent2 10 4" xfId="4093" xr:uid="{00000000-0005-0000-0000-0000D6030000}"/>
    <cellStyle name="20% - Accent2 10 4 2" xfId="6090" xr:uid="{00000000-0005-0000-0000-0000D7030000}"/>
    <cellStyle name="20% - Accent2 10 4 3" xfId="14980" xr:uid="{00000000-0005-0000-0000-0000D8030000}"/>
    <cellStyle name="20% - Accent2 10 5" xfId="6091" xr:uid="{00000000-0005-0000-0000-0000D9030000}"/>
    <cellStyle name="20% - Accent2 10 5 2" xfId="14981" xr:uid="{00000000-0005-0000-0000-0000DA030000}"/>
    <cellStyle name="20% - Accent2 10 6" xfId="6085" xr:uid="{00000000-0005-0000-0000-0000DB030000}"/>
    <cellStyle name="20% - Accent2 10 7" xfId="12440" xr:uid="{00000000-0005-0000-0000-0000DC030000}"/>
    <cellStyle name="20% - Accent2 11" xfId="3911" xr:uid="{00000000-0005-0000-0000-0000DD030000}"/>
    <cellStyle name="20% - Accent2 11 2" xfId="4095" xr:uid="{00000000-0005-0000-0000-0000DE030000}"/>
    <cellStyle name="20% - Accent2 11 2 2" xfId="6093" xr:uid="{00000000-0005-0000-0000-0000DF030000}"/>
    <cellStyle name="20% - Accent2 11 2 3" xfId="12444" xr:uid="{00000000-0005-0000-0000-0000E0030000}"/>
    <cellStyle name="20% - Accent2 11 3" xfId="6094" xr:uid="{00000000-0005-0000-0000-0000E1030000}"/>
    <cellStyle name="20% - Accent2 11 3 2" xfId="14982" xr:uid="{00000000-0005-0000-0000-0000E2030000}"/>
    <cellStyle name="20% - Accent2 11 4" xfId="6092" xr:uid="{00000000-0005-0000-0000-0000E3030000}"/>
    <cellStyle name="20% - Accent2 11 5" xfId="12443" xr:uid="{00000000-0005-0000-0000-0000E4030000}"/>
    <cellStyle name="20% - Accent2 12" xfId="3502" xr:uid="{00000000-0005-0000-0000-0000E5030000}"/>
    <cellStyle name="20% - Accent2 12 2" xfId="4096" xr:uid="{00000000-0005-0000-0000-0000E6030000}"/>
    <cellStyle name="20% - Accent2 12 2 2" xfId="6096" xr:uid="{00000000-0005-0000-0000-0000E7030000}"/>
    <cellStyle name="20% - Accent2 12 2 3" xfId="12446" xr:uid="{00000000-0005-0000-0000-0000E8030000}"/>
    <cellStyle name="20% - Accent2 12 3" xfId="6097" xr:uid="{00000000-0005-0000-0000-0000E9030000}"/>
    <cellStyle name="20% - Accent2 12 3 2" xfId="14983" xr:uid="{00000000-0005-0000-0000-0000EA030000}"/>
    <cellStyle name="20% - Accent2 12 4" xfId="6095" xr:uid="{00000000-0005-0000-0000-0000EB030000}"/>
    <cellStyle name="20% - Accent2 12 5" xfId="12445" xr:uid="{00000000-0005-0000-0000-0000EC030000}"/>
    <cellStyle name="20% - Accent2 13" xfId="2104" xr:uid="{00000000-0005-0000-0000-0000ED030000}"/>
    <cellStyle name="20% - Accent2 13 2" xfId="6098" xr:uid="{00000000-0005-0000-0000-0000EE030000}"/>
    <cellStyle name="20% - Accent2 13 3" xfId="12447" xr:uid="{00000000-0005-0000-0000-0000EF030000}"/>
    <cellStyle name="20% - Accent2 14" xfId="4092" xr:uid="{00000000-0005-0000-0000-0000F0030000}"/>
    <cellStyle name="20% - Accent2 14 2" xfId="6099" xr:uid="{00000000-0005-0000-0000-0000F1030000}"/>
    <cellStyle name="20% - Accent2 14 3" xfId="12448" xr:uid="{00000000-0005-0000-0000-0000F2030000}"/>
    <cellStyle name="20% - Accent2 15" xfId="6100" xr:uid="{00000000-0005-0000-0000-0000F3030000}"/>
    <cellStyle name="20% - Accent2 15 2" xfId="12449" xr:uid="{00000000-0005-0000-0000-0000F4030000}"/>
    <cellStyle name="20% - Accent2 16" xfId="6084" xr:uid="{00000000-0005-0000-0000-0000F5030000}"/>
    <cellStyle name="20% - Accent2 17" xfId="12439" xr:uid="{00000000-0005-0000-0000-0000F6030000}"/>
    <cellStyle name="20% - Accent2 2" xfId="57" xr:uid="{00000000-0005-0000-0000-0000F7030000}"/>
    <cellStyle name="20% - Accent2 2 10" xfId="3926" xr:uid="{00000000-0005-0000-0000-0000F8030000}"/>
    <cellStyle name="20% - Accent2 2 10 2" xfId="4098" xr:uid="{00000000-0005-0000-0000-0000F9030000}"/>
    <cellStyle name="20% - Accent2 2 10 2 2" xfId="6103" xr:uid="{00000000-0005-0000-0000-0000FA030000}"/>
    <cellStyle name="20% - Accent2 2 10 2 3" xfId="12452" xr:uid="{00000000-0005-0000-0000-0000FB030000}"/>
    <cellStyle name="20% - Accent2 2 10 3" xfId="6104" xr:uid="{00000000-0005-0000-0000-0000FC030000}"/>
    <cellStyle name="20% - Accent2 2 10 3 2" xfId="14984" xr:uid="{00000000-0005-0000-0000-0000FD030000}"/>
    <cellStyle name="20% - Accent2 2 10 4" xfId="6102" xr:uid="{00000000-0005-0000-0000-0000FE030000}"/>
    <cellStyle name="20% - Accent2 2 10 5" xfId="12451" xr:uid="{00000000-0005-0000-0000-0000FF030000}"/>
    <cellStyle name="20% - Accent2 2 11" xfId="3521" xr:uid="{00000000-0005-0000-0000-000000040000}"/>
    <cellStyle name="20% - Accent2 2 11 2" xfId="4099" xr:uid="{00000000-0005-0000-0000-000001040000}"/>
    <cellStyle name="20% - Accent2 2 11 2 2" xfId="6106" xr:uid="{00000000-0005-0000-0000-000002040000}"/>
    <cellStyle name="20% - Accent2 2 11 2 3" xfId="12454" xr:uid="{00000000-0005-0000-0000-000003040000}"/>
    <cellStyle name="20% - Accent2 2 11 3" xfId="6107" xr:uid="{00000000-0005-0000-0000-000004040000}"/>
    <cellStyle name="20% - Accent2 2 11 3 2" xfId="14985" xr:uid="{00000000-0005-0000-0000-000005040000}"/>
    <cellStyle name="20% - Accent2 2 11 4" xfId="6105" xr:uid="{00000000-0005-0000-0000-000006040000}"/>
    <cellStyle name="20% - Accent2 2 11 5" xfId="12453" xr:uid="{00000000-0005-0000-0000-000007040000}"/>
    <cellStyle name="20% - Accent2 2 12" xfId="2106" xr:uid="{00000000-0005-0000-0000-000008040000}"/>
    <cellStyle name="20% - Accent2 2 12 2" xfId="6108" xr:uid="{00000000-0005-0000-0000-000009040000}"/>
    <cellStyle name="20% - Accent2 2 12 3" xfId="12455" xr:uid="{00000000-0005-0000-0000-00000A040000}"/>
    <cellStyle name="20% - Accent2 2 13" xfId="4097" xr:uid="{00000000-0005-0000-0000-00000B040000}"/>
    <cellStyle name="20% - Accent2 2 13 2" xfId="6109" xr:uid="{00000000-0005-0000-0000-00000C040000}"/>
    <cellStyle name="20% - Accent2 2 13 3" xfId="12456" xr:uid="{00000000-0005-0000-0000-00000D040000}"/>
    <cellStyle name="20% - Accent2 2 14" xfId="6110" xr:uid="{00000000-0005-0000-0000-00000E040000}"/>
    <cellStyle name="20% - Accent2 2 14 2" xfId="12457" xr:uid="{00000000-0005-0000-0000-00000F040000}"/>
    <cellStyle name="20% - Accent2 2 15" xfId="6101" xr:uid="{00000000-0005-0000-0000-000010040000}"/>
    <cellStyle name="20% - Accent2 2 16" xfId="12450" xr:uid="{00000000-0005-0000-0000-000011040000}"/>
    <cellStyle name="20% - Accent2 2 2" xfId="58" xr:uid="{00000000-0005-0000-0000-000012040000}"/>
    <cellStyle name="20% - Accent2 2 2 2" xfId="313" xr:uid="{00000000-0005-0000-0000-000013040000}"/>
    <cellStyle name="20% - Accent2 2 2 2 2" xfId="3542" xr:uid="{00000000-0005-0000-0000-000014040000}"/>
    <cellStyle name="20% - Accent2 2 2 2 2 2" xfId="6113" xr:uid="{00000000-0005-0000-0000-000015040000}"/>
    <cellStyle name="20% - Accent2 2 2 2 2 3" xfId="14986" xr:uid="{00000000-0005-0000-0000-000016040000}"/>
    <cellStyle name="20% - Accent2 2 2 2 3" xfId="4101" xr:uid="{00000000-0005-0000-0000-000017040000}"/>
    <cellStyle name="20% - Accent2 2 2 2 3 2" xfId="6114" xr:uid="{00000000-0005-0000-0000-000018040000}"/>
    <cellStyle name="20% - Accent2 2 2 2 3 3" xfId="14987" xr:uid="{00000000-0005-0000-0000-000019040000}"/>
    <cellStyle name="20% - Accent2 2 2 2 4" xfId="6115" xr:uid="{00000000-0005-0000-0000-00001A040000}"/>
    <cellStyle name="20% - Accent2 2 2 2 4 2" xfId="14988" xr:uid="{00000000-0005-0000-0000-00001B040000}"/>
    <cellStyle name="20% - Accent2 2 2 2 5" xfId="6112" xr:uid="{00000000-0005-0000-0000-00001C040000}"/>
    <cellStyle name="20% - Accent2 2 2 2 6" xfId="12459" xr:uid="{00000000-0005-0000-0000-00001D040000}"/>
    <cellStyle name="20% - Accent2 2 2 3" xfId="855" xr:uid="{00000000-0005-0000-0000-00001E040000}"/>
    <cellStyle name="20% - Accent2 2 2 3 2" xfId="6116" xr:uid="{00000000-0005-0000-0000-00001F040000}"/>
    <cellStyle name="20% - Accent2 2 2 3 3" xfId="12460" xr:uid="{00000000-0005-0000-0000-000020040000}"/>
    <cellStyle name="20% - Accent2 2 2 4" xfId="1444" xr:uid="{00000000-0005-0000-0000-000021040000}"/>
    <cellStyle name="20% - Accent2 2 2 4 2" xfId="6117" xr:uid="{00000000-0005-0000-0000-000022040000}"/>
    <cellStyle name="20% - Accent2 2 2 4 3" xfId="14989" xr:uid="{00000000-0005-0000-0000-000023040000}"/>
    <cellStyle name="20% - Accent2 2 2 5" xfId="2107" xr:uid="{00000000-0005-0000-0000-000024040000}"/>
    <cellStyle name="20% - Accent2 2 2 5 2" xfId="6118" xr:uid="{00000000-0005-0000-0000-000025040000}"/>
    <cellStyle name="20% - Accent2 2 2 5 3" xfId="14990" xr:uid="{00000000-0005-0000-0000-000026040000}"/>
    <cellStyle name="20% - Accent2 2 2 6" xfId="4100" xr:uid="{00000000-0005-0000-0000-000027040000}"/>
    <cellStyle name="20% - Accent2 2 2 6 2" xfId="6119" xr:uid="{00000000-0005-0000-0000-000028040000}"/>
    <cellStyle name="20% - Accent2 2 2 6 3" xfId="14991" xr:uid="{00000000-0005-0000-0000-000029040000}"/>
    <cellStyle name="20% - Accent2 2 2 7" xfId="6120" xr:uid="{00000000-0005-0000-0000-00002A040000}"/>
    <cellStyle name="20% - Accent2 2 2 7 2" xfId="14992" xr:uid="{00000000-0005-0000-0000-00002B040000}"/>
    <cellStyle name="20% - Accent2 2 2 8" xfId="6111" xr:uid="{00000000-0005-0000-0000-00002C040000}"/>
    <cellStyle name="20% - Accent2 2 2 9" xfId="12458" xr:uid="{00000000-0005-0000-0000-00002D040000}"/>
    <cellStyle name="20% - Accent2 2 3" xfId="59" xr:uid="{00000000-0005-0000-0000-00002E040000}"/>
    <cellStyle name="20% - Accent2 2 3 2" xfId="314" xr:uid="{00000000-0005-0000-0000-00002F040000}"/>
    <cellStyle name="20% - Accent2 2 3 2 2" xfId="3562" xr:uid="{00000000-0005-0000-0000-000030040000}"/>
    <cellStyle name="20% - Accent2 2 3 2 2 2" xfId="6123" xr:uid="{00000000-0005-0000-0000-000031040000}"/>
    <cellStyle name="20% - Accent2 2 3 2 2 3" xfId="14993" xr:uid="{00000000-0005-0000-0000-000032040000}"/>
    <cellStyle name="20% - Accent2 2 3 2 3" xfId="4103" xr:uid="{00000000-0005-0000-0000-000033040000}"/>
    <cellStyle name="20% - Accent2 2 3 2 3 2" xfId="6124" xr:uid="{00000000-0005-0000-0000-000034040000}"/>
    <cellStyle name="20% - Accent2 2 3 2 3 3" xfId="14994" xr:uid="{00000000-0005-0000-0000-000035040000}"/>
    <cellStyle name="20% - Accent2 2 3 2 4" xfId="6125" xr:uid="{00000000-0005-0000-0000-000036040000}"/>
    <cellStyle name="20% - Accent2 2 3 2 4 2" xfId="14995" xr:uid="{00000000-0005-0000-0000-000037040000}"/>
    <cellStyle name="20% - Accent2 2 3 2 5" xfId="6122" xr:uid="{00000000-0005-0000-0000-000038040000}"/>
    <cellStyle name="20% - Accent2 2 3 2 6" xfId="12462" xr:uid="{00000000-0005-0000-0000-000039040000}"/>
    <cellStyle name="20% - Accent2 2 3 3" xfId="856" xr:uid="{00000000-0005-0000-0000-00003A040000}"/>
    <cellStyle name="20% - Accent2 2 3 3 2" xfId="6126" xr:uid="{00000000-0005-0000-0000-00003B040000}"/>
    <cellStyle name="20% - Accent2 2 3 3 3" xfId="12463" xr:uid="{00000000-0005-0000-0000-00003C040000}"/>
    <cellStyle name="20% - Accent2 2 3 4" xfId="1445" xr:uid="{00000000-0005-0000-0000-00003D040000}"/>
    <cellStyle name="20% - Accent2 2 3 4 2" xfId="6127" xr:uid="{00000000-0005-0000-0000-00003E040000}"/>
    <cellStyle name="20% - Accent2 2 3 4 3" xfId="14996" xr:uid="{00000000-0005-0000-0000-00003F040000}"/>
    <cellStyle name="20% - Accent2 2 3 5" xfId="2108" xr:uid="{00000000-0005-0000-0000-000040040000}"/>
    <cellStyle name="20% - Accent2 2 3 5 2" xfId="6128" xr:uid="{00000000-0005-0000-0000-000041040000}"/>
    <cellStyle name="20% - Accent2 2 3 5 3" xfId="14997" xr:uid="{00000000-0005-0000-0000-000042040000}"/>
    <cellStyle name="20% - Accent2 2 3 6" xfId="4102" xr:uid="{00000000-0005-0000-0000-000043040000}"/>
    <cellStyle name="20% - Accent2 2 3 6 2" xfId="6129" xr:uid="{00000000-0005-0000-0000-000044040000}"/>
    <cellStyle name="20% - Accent2 2 3 6 3" xfId="14998" xr:uid="{00000000-0005-0000-0000-000045040000}"/>
    <cellStyle name="20% - Accent2 2 3 7" xfId="6130" xr:uid="{00000000-0005-0000-0000-000046040000}"/>
    <cellStyle name="20% - Accent2 2 3 7 2" xfId="14999" xr:uid="{00000000-0005-0000-0000-000047040000}"/>
    <cellStyle name="20% - Accent2 2 3 8" xfId="6121" xr:uid="{00000000-0005-0000-0000-000048040000}"/>
    <cellStyle name="20% - Accent2 2 3 9" xfId="12461" xr:uid="{00000000-0005-0000-0000-000049040000}"/>
    <cellStyle name="20% - Accent2 2 4" xfId="60" xr:uid="{00000000-0005-0000-0000-00004A040000}"/>
    <cellStyle name="20% - Accent2 2 4 2" xfId="315" xr:uid="{00000000-0005-0000-0000-00004B040000}"/>
    <cellStyle name="20% - Accent2 2 4 2 2" xfId="3592" xr:uid="{00000000-0005-0000-0000-00004C040000}"/>
    <cellStyle name="20% - Accent2 2 4 2 2 2" xfId="6133" xr:uid="{00000000-0005-0000-0000-00004D040000}"/>
    <cellStyle name="20% - Accent2 2 4 2 2 3" xfId="15000" xr:uid="{00000000-0005-0000-0000-00004E040000}"/>
    <cellStyle name="20% - Accent2 2 4 2 3" xfId="4105" xr:uid="{00000000-0005-0000-0000-00004F040000}"/>
    <cellStyle name="20% - Accent2 2 4 2 3 2" xfId="6134" xr:uid="{00000000-0005-0000-0000-000050040000}"/>
    <cellStyle name="20% - Accent2 2 4 2 3 3" xfId="15001" xr:uid="{00000000-0005-0000-0000-000051040000}"/>
    <cellStyle name="20% - Accent2 2 4 2 4" xfId="6135" xr:uid="{00000000-0005-0000-0000-000052040000}"/>
    <cellStyle name="20% - Accent2 2 4 2 4 2" xfId="15002" xr:uid="{00000000-0005-0000-0000-000053040000}"/>
    <cellStyle name="20% - Accent2 2 4 2 5" xfId="6132" xr:uid="{00000000-0005-0000-0000-000054040000}"/>
    <cellStyle name="20% - Accent2 2 4 2 6" xfId="12465" xr:uid="{00000000-0005-0000-0000-000055040000}"/>
    <cellStyle name="20% - Accent2 2 4 3" xfId="857" xr:uid="{00000000-0005-0000-0000-000056040000}"/>
    <cellStyle name="20% - Accent2 2 4 3 2" xfId="6136" xr:uid="{00000000-0005-0000-0000-000057040000}"/>
    <cellStyle name="20% - Accent2 2 4 3 3" xfId="12466" xr:uid="{00000000-0005-0000-0000-000058040000}"/>
    <cellStyle name="20% - Accent2 2 4 4" xfId="1446" xr:uid="{00000000-0005-0000-0000-000059040000}"/>
    <cellStyle name="20% - Accent2 2 4 4 2" xfId="6137" xr:uid="{00000000-0005-0000-0000-00005A040000}"/>
    <cellStyle name="20% - Accent2 2 4 4 3" xfId="15003" xr:uid="{00000000-0005-0000-0000-00005B040000}"/>
    <cellStyle name="20% - Accent2 2 4 5" xfId="2109" xr:uid="{00000000-0005-0000-0000-00005C040000}"/>
    <cellStyle name="20% - Accent2 2 4 5 2" xfId="6138" xr:uid="{00000000-0005-0000-0000-00005D040000}"/>
    <cellStyle name="20% - Accent2 2 4 5 3" xfId="15004" xr:uid="{00000000-0005-0000-0000-00005E040000}"/>
    <cellStyle name="20% - Accent2 2 4 6" xfId="4104" xr:uid="{00000000-0005-0000-0000-00005F040000}"/>
    <cellStyle name="20% - Accent2 2 4 6 2" xfId="6139" xr:uid="{00000000-0005-0000-0000-000060040000}"/>
    <cellStyle name="20% - Accent2 2 4 6 3" xfId="15005" xr:uid="{00000000-0005-0000-0000-000061040000}"/>
    <cellStyle name="20% - Accent2 2 4 7" xfId="6140" xr:uid="{00000000-0005-0000-0000-000062040000}"/>
    <cellStyle name="20% - Accent2 2 4 7 2" xfId="15006" xr:uid="{00000000-0005-0000-0000-000063040000}"/>
    <cellStyle name="20% - Accent2 2 4 8" xfId="6131" xr:uid="{00000000-0005-0000-0000-000064040000}"/>
    <cellStyle name="20% - Accent2 2 4 9" xfId="12464" xr:uid="{00000000-0005-0000-0000-000065040000}"/>
    <cellStyle name="20% - Accent2 2 5" xfId="316" xr:uid="{00000000-0005-0000-0000-000066040000}"/>
    <cellStyle name="20% - Accent2 2 5 2" xfId="858" xr:uid="{00000000-0005-0000-0000-000067040000}"/>
    <cellStyle name="20% - Accent2 2 5 2 2" xfId="3632" xr:uid="{00000000-0005-0000-0000-000068040000}"/>
    <cellStyle name="20% - Accent2 2 5 2 2 2" xfId="6143" xr:uid="{00000000-0005-0000-0000-000069040000}"/>
    <cellStyle name="20% - Accent2 2 5 2 2 3" xfId="15007" xr:uid="{00000000-0005-0000-0000-00006A040000}"/>
    <cellStyle name="20% - Accent2 2 5 2 3" xfId="4107" xr:uid="{00000000-0005-0000-0000-00006B040000}"/>
    <cellStyle name="20% - Accent2 2 5 2 3 2" xfId="6144" xr:uid="{00000000-0005-0000-0000-00006C040000}"/>
    <cellStyle name="20% - Accent2 2 5 2 3 3" xfId="15008" xr:uid="{00000000-0005-0000-0000-00006D040000}"/>
    <cellStyle name="20% - Accent2 2 5 2 4" xfId="6145" xr:uid="{00000000-0005-0000-0000-00006E040000}"/>
    <cellStyle name="20% - Accent2 2 5 2 4 2" xfId="15009" xr:uid="{00000000-0005-0000-0000-00006F040000}"/>
    <cellStyle name="20% - Accent2 2 5 2 5" xfId="6142" xr:uid="{00000000-0005-0000-0000-000070040000}"/>
    <cellStyle name="20% - Accent2 2 5 2 6" xfId="12468" xr:uid="{00000000-0005-0000-0000-000071040000}"/>
    <cellStyle name="20% - Accent2 2 5 3" xfId="1447" xr:uid="{00000000-0005-0000-0000-000072040000}"/>
    <cellStyle name="20% - Accent2 2 5 3 2" xfId="6146" xr:uid="{00000000-0005-0000-0000-000073040000}"/>
    <cellStyle name="20% - Accent2 2 5 3 3" xfId="12469" xr:uid="{00000000-0005-0000-0000-000074040000}"/>
    <cellStyle name="20% - Accent2 2 5 4" xfId="2110" xr:uid="{00000000-0005-0000-0000-000075040000}"/>
    <cellStyle name="20% - Accent2 2 5 4 2" xfId="6147" xr:uid="{00000000-0005-0000-0000-000076040000}"/>
    <cellStyle name="20% - Accent2 2 5 4 3" xfId="15010" xr:uid="{00000000-0005-0000-0000-000077040000}"/>
    <cellStyle name="20% - Accent2 2 5 5" xfId="4106" xr:uid="{00000000-0005-0000-0000-000078040000}"/>
    <cellStyle name="20% - Accent2 2 5 5 2" xfId="6148" xr:uid="{00000000-0005-0000-0000-000079040000}"/>
    <cellStyle name="20% - Accent2 2 5 5 3" xfId="15011" xr:uid="{00000000-0005-0000-0000-00007A040000}"/>
    <cellStyle name="20% - Accent2 2 5 6" xfId="6149" xr:uid="{00000000-0005-0000-0000-00007B040000}"/>
    <cellStyle name="20% - Accent2 2 5 6 2" xfId="15012" xr:uid="{00000000-0005-0000-0000-00007C040000}"/>
    <cellStyle name="20% - Accent2 2 5 7" xfId="6141" xr:uid="{00000000-0005-0000-0000-00007D040000}"/>
    <cellStyle name="20% - Accent2 2 5 8" xfId="12467" xr:uid="{00000000-0005-0000-0000-00007E040000}"/>
    <cellStyle name="20% - Accent2 2 6" xfId="317" xr:uid="{00000000-0005-0000-0000-00007F040000}"/>
    <cellStyle name="20% - Accent2 2 6 2" xfId="859" xr:uid="{00000000-0005-0000-0000-000080040000}"/>
    <cellStyle name="20% - Accent2 2 6 2 2" xfId="3682" xr:uid="{00000000-0005-0000-0000-000081040000}"/>
    <cellStyle name="20% - Accent2 2 6 2 2 2" xfId="6152" xr:uid="{00000000-0005-0000-0000-000082040000}"/>
    <cellStyle name="20% - Accent2 2 6 2 2 3" xfId="15013" xr:uid="{00000000-0005-0000-0000-000083040000}"/>
    <cellStyle name="20% - Accent2 2 6 2 3" xfId="4109" xr:uid="{00000000-0005-0000-0000-000084040000}"/>
    <cellStyle name="20% - Accent2 2 6 2 3 2" xfId="6153" xr:uid="{00000000-0005-0000-0000-000085040000}"/>
    <cellStyle name="20% - Accent2 2 6 2 3 3" xfId="15014" xr:uid="{00000000-0005-0000-0000-000086040000}"/>
    <cellStyle name="20% - Accent2 2 6 2 4" xfId="6154" xr:uid="{00000000-0005-0000-0000-000087040000}"/>
    <cellStyle name="20% - Accent2 2 6 2 4 2" xfId="15015" xr:uid="{00000000-0005-0000-0000-000088040000}"/>
    <cellStyle name="20% - Accent2 2 6 2 5" xfId="6151" xr:uid="{00000000-0005-0000-0000-000089040000}"/>
    <cellStyle name="20% - Accent2 2 6 2 6" xfId="12471" xr:uid="{00000000-0005-0000-0000-00008A040000}"/>
    <cellStyle name="20% - Accent2 2 6 3" xfId="1448" xr:uid="{00000000-0005-0000-0000-00008B040000}"/>
    <cellStyle name="20% - Accent2 2 6 3 2" xfId="6155" xr:uid="{00000000-0005-0000-0000-00008C040000}"/>
    <cellStyle name="20% - Accent2 2 6 3 3" xfId="12472" xr:uid="{00000000-0005-0000-0000-00008D040000}"/>
    <cellStyle name="20% - Accent2 2 6 4" xfId="2111" xr:uid="{00000000-0005-0000-0000-00008E040000}"/>
    <cellStyle name="20% - Accent2 2 6 4 2" xfId="6156" xr:uid="{00000000-0005-0000-0000-00008F040000}"/>
    <cellStyle name="20% - Accent2 2 6 4 3" xfId="15016" xr:uid="{00000000-0005-0000-0000-000090040000}"/>
    <cellStyle name="20% - Accent2 2 6 5" xfId="4108" xr:uid="{00000000-0005-0000-0000-000091040000}"/>
    <cellStyle name="20% - Accent2 2 6 5 2" xfId="6157" xr:uid="{00000000-0005-0000-0000-000092040000}"/>
    <cellStyle name="20% - Accent2 2 6 5 3" xfId="15017" xr:uid="{00000000-0005-0000-0000-000093040000}"/>
    <cellStyle name="20% - Accent2 2 6 6" xfId="6158" xr:uid="{00000000-0005-0000-0000-000094040000}"/>
    <cellStyle name="20% - Accent2 2 6 6 2" xfId="15018" xr:uid="{00000000-0005-0000-0000-000095040000}"/>
    <cellStyle name="20% - Accent2 2 6 7" xfId="6150" xr:uid="{00000000-0005-0000-0000-000096040000}"/>
    <cellStyle name="20% - Accent2 2 6 8" xfId="12470" xr:uid="{00000000-0005-0000-0000-000097040000}"/>
    <cellStyle name="20% - Accent2 2 7" xfId="312" xr:uid="{00000000-0005-0000-0000-000098040000}"/>
    <cellStyle name="20% - Accent2 2 7 2" xfId="1339" xr:uid="{00000000-0005-0000-0000-000099040000}"/>
    <cellStyle name="20% - Accent2 2 7 2 2" xfId="3732" xr:uid="{00000000-0005-0000-0000-00009A040000}"/>
    <cellStyle name="20% - Accent2 2 7 2 2 2" xfId="6161" xr:uid="{00000000-0005-0000-0000-00009B040000}"/>
    <cellStyle name="20% - Accent2 2 7 2 2 3" xfId="15019" xr:uid="{00000000-0005-0000-0000-00009C040000}"/>
    <cellStyle name="20% - Accent2 2 7 2 3" xfId="4111" xr:uid="{00000000-0005-0000-0000-00009D040000}"/>
    <cellStyle name="20% - Accent2 2 7 2 3 2" xfId="6162" xr:uid="{00000000-0005-0000-0000-00009E040000}"/>
    <cellStyle name="20% - Accent2 2 7 2 3 3" xfId="15020" xr:uid="{00000000-0005-0000-0000-00009F040000}"/>
    <cellStyle name="20% - Accent2 2 7 2 4" xfId="6163" xr:uid="{00000000-0005-0000-0000-0000A0040000}"/>
    <cellStyle name="20% - Accent2 2 7 2 4 2" xfId="15021" xr:uid="{00000000-0005-0000-0000-0000A1040000}"/>
    <cellStyle name="20% - Accent2 2 7 2 5" xfId="6160" xr:uid="{00000000-0005-0000-0000-0000A2040000}"/>
    <cellStyle name="20% - Accent2 2 7 2 6" xfId="12474" xr:uid="{00000000-0005-0000-0000-0000A3040000}"/>
    <cellStyle name="20% - Accent2 2 7 3" xfId="1449" xr:uid="{00000000-0005-0000-0000-0000A4040000}"/>
    <cellStyle name="20% - Accent2 2 7 3 2" xfId="6164" xr:uid="{00000000-0005-0000-0000-0000A5040000}"/>
    <cellStyle name="20% - Accent2 2 7 3 3" xfId="12475" xr:uid="{00000000-0005-0000-0000-0000A6040000}"/>
    <cellStyle name="20% - Accent2 2 7 4" xfId="2112" xr:uid="{00000000-0005-0000-0000-0000A7040000}"/>
    <cellStyle name="20% - Accent2 2 7 4 2" xfId="6165" xr:uid="{00000000-0005-0000-0000-0000A8040000}"/>
    <cellStyle name="20% - Accent2 2 7 4 3" xfId="15022" xr:uid="{00000000-0005-0000-0000-0000A9040000}"/>
    <cellStyle name="20% - Accent2 2 7 5" xfId="4110" xr:uid="{00000000-0005-0000-0000-0000AA040000}"/>
    <cellStyle name="20% - Accent2 2 7 5 2" xfId="6166" xr:uid="{00000000-0005-0000-0000-0000AB040000}"/>
    <cellStyle name="20% - Accent2 2 7 5 3" xfId="15023" xr:uid="{00000000-0005-0000-0000-0000AC040000}"/>
    <cellStyle name="20% - Accent2 2 7 6" xfId="6167" xr:uid="{00000000-0005-0000-0000-0000AD040000}"/>
    <cellStyle name="20% - Accent2 2 7 6 2" xfId="15024" xr:uid="{00000000-0005-0000-0000-0000AE040000}"/>
    <cellStyle name="20% - Accent2 2 7 7" xfId="6159" xr:uid="{00000000-0005-0000-0000-0000AF040000}"/>
    <cellStyle name="20% - Accent2 2 7 8" xfId="12473" xr:uid="{00000000-0005-0000-0000-0000B0040000}"/>
    <cellStyle name="20% - Accent2 2 8" xfId="854" xr:uid="{00000000-0005-0000-0000-0000B1040000}"/>
    <cellStyle name="20% - Accent2 2 8 2" xfId="1450" xr:uid="{00000000-0005-0000-0000-0000B2040000}"/>
    <cellStyle name="20% - Accent2 2 8 2 2" xfId="3792" xr:uid="{00000000-0005-0000-0000-0000B3040000}"/>
    <cellStyle name="20% - Accent2 2 8 2 2 2" xfId="6170" xr:uid="{00000000-0005-0000-0000-0000B4040000}"/>
    <cellStyle name="20% - Accent2 2 8 2 2 3" xfId="15025" xr:uid="{00000000-0005-0000-0000-0000B5040000}"/>
    <cellStyle name="20% - Accent2 2 8 2 3" xfId="4113" xr:uid="{00000000-0005-0000-0000-0000B6040000}"/>
    <cellStyle name="20% - Accent2 2 8 2 3 2" xfId="6171" xr:uid="{00000000-0005-0000-0000-0000B7040000}"/>
    <cellStyle name="20% - Accent2 2 8 2 3 3" xfId="15026" xr:uid="{00000000-0005-0000-0000-0000B8040000}"/>
    <cellStyle name="20% - Accent2 2 8 2 4" xfId="6172" xr:uid="{00000000-0005-0000-0000-0000B9040000}"/>
    <cellStyle name="20% - Accent2 2 8 2 4 2" xfId="15027" xr:uid="{00000000-0005-0000-0000-0000BA040000}"/>
    <cellStyle name="20% - Accent2 2 8 2 5" xfId="6169" xr:uid="{00000000-0005-0000-0000-0000BB040000}"/>
    <cellStyle name="20% - Accent2 2 8 2 6" xfId="12477" xr:uid="{00000000-0005-0000-0000-0000BC040000}"/>
    <cellStyle name="20% - Accent2 2 8 3" xfId="2113" xr:uid="{00000000-0005-0000-0000-0000BD040000}"/>
    <cellStyle name="20% - Accent2 2 8 3 2" xfId="6173" xr:uid="{00000000-0005-0000-0000-0000BE040000}"/>
    <cellStyle name="20% - Accent2 2 8 3 3" xfId="12478" xr:uid="{00000000-0005-0000-0000-0000BF040000}"/>
    <cellStyle name="20% - Accent2 2 8 4" xfId="4112" xr:uid="{00000000-0005-0000-0000-0000C0040000}"/>
    <cellStyle name="20% - Accent2 2 8 4 2" xfId="6174" xr:uid="{00000000-0005-0000-0000-0000C1040000}"/>
    <cellStyle name="20% - Accent2 2 8 4 3" xfId="15028" xr:uid="{00000000-0005-0000-0000-0000C2040000}"/>
    <cellStyle name="20% - Accent2 2 8 5" xfId="6175" xr:uid="{00000000-0005-0000-0000-0000C3040000}"/>
    <cellStyle name="20% - Accent2 2 8 5 2" xfId="15029" xr:uid="{00000000-0005-0000-0000-0000C4040000}"/>
    <cellStyle name="20% - Accent2 2 8 6" xfId="6168" xr:uid="{00000000-0005-0000-0000-0000C5040000}"/>
    <cellStyle name="20% - Accent2 2 8 7" xfId="12476" xr:uid="{00000000-0005-0000-0000-0000C6040000}"/>
    <cellStyle name="20% - Accent2 2 9" xfId="1443" xr:uid="{00000000-0005-0000-0000-0000C7040000}"/>
    <cellStyle name="20% - Accent2 2 9 2" xfId="3852" xr:uid="{00000000-0005-0000-0000-0000C8040000}"/>
    <cellStyle name="20% - Accent2 2 9 2 2" xfId="4115" xr:uid="{00000000-0005-0000-0000-0000C9040000}"/>
    <cellStyle name="20% - Accent2 2 9 2 2 2" xfId="6178" xr:uid="{00000000-0005-0000-0000-0000CA040000}"/>
    <cellStyle name="20% - Accent2 2 9 2 2 3" xfId="15030" xr:uid="{00000000-0005-0000-0000-0000CB040000}"/>
    <cellStyle name="20% - Accent2 2 9 2 3" xfId="6179" xr:uid="{00000000-0005-0000-0000-0000CC040000}"/>
    <cellStyle name="20% - Accent2 2 9 2 3 2" xfId="15031" xr:uid="{00000000-0005-0000-0000-0000CD040000}"/>
    <cellStyle name="20% - Accent2 2 9 2 4" xfId="6177" xr:uid="{00000000-0005-0000-0000-0000CE040000}"/>
    <cellStyle name="20% - Accent2 2 9 2 5" xfId="12480" xr:uid="{00000000-0005-0000-0000-0000CF040000}"/>
    <cellStyle name="20% - Accent2 2 9 3" xfId="2114" xr:uid="{00000000-0005-0000-0000-0000D0040000}"/>
    <cellStyle name="20% - Accent2 2 9 3 2" xfId="6180" xr:uid="{00000000-0005-0000-0000-0000D1040000}"/>
    <cellStyle name="20% - Accent2 2 9 3 3" xfId="12481" xr:uid="{00000000-0005-0000-0000-0000D2040000}"/>
    <cellStyle name="20% - Accent2 2 9 4" xfId="4114" xr:uid="{00000000-0005-0000-0000-0000D3040000}"/>
    <cellStyle name="20% - Accent2 2 9 4 2" xfId="6181" xr:uid="{00000000-0005-0000-0000-0000D4040000}"/>
    <cellStyle name="20% - Accent2 2 9 4 3" xfId="15032" xr:uid="{00000000-0005-0000-0000-0000D5040000}"/>
    <cellStyle name="20% - Accent2 2 9 5" xfId="6182" xr:uid="{00000000-0005-0000-0000-0000D6040000}"/>
    <cellStyle name="20% - Accent2 2 9 5 2" xfId="15033" xr:uid="{00000000-0005-0000-0000-0000D7040000}"/>
    <cellStyle name="20% - Accent2 2 9 6" xfId="6176" xr:uid="{00000000-0005-0000-0000-0000D8040000}"/>
    <cellStyle name="20% - Accent2 2 9 7" xfId="12479" xr:uid="{00000000-0005-0000-0000-0000D9040000}"/>
    <cellStyle name="20% - Accent2 3" xfId="61" xr:uid="{00000000-0005-0000-0000-0000DA040000}"/>
    <cellStyle name="20% - Accent2 3 10" xfId="3531" xr:uid="{00000000-0005-0000-0000-0000DB040000}"/>
    <cellStyle name="20% - Accent2 3 10 2" xfId="4117" xr:uid="{00000000-0005-0000-0000-0000DC040000}"/>
    <cellStyle name="20% - Accent2 3 10 2 2" xfId="6185" xr:uid="{00000000-0005-0000-0000-0000DD040000}"/>
    <cellStyle name="20% - Accent2 3 10 2 3" xfId="12484" xr:uid="{00000000-0005-0000-0000-0000DE040000}"/>
    <cellStyle name="20% - Accent2 3 10 3" xfId="6186" xr:uid="{00000000-0005-0000-0000-0000DF040000}"/>
    <cellStyle name="20% - Accent2 3 10 3 2" xfId="15034" xr:uid="{00000000-0005-0000-0000-0000E0040000}"/>
    <cellStyle name="20% - Accent2 3 10 4" xfId="6184" xr:uid="{00000000-0005-0000-0000-0000E1040000}"/>
    <cellStyle name="20% - Accent2 3 10 5" xfId="12483" xr:uid="{00000000-0005-0000-0000-0000E2040000}"/>
    <cellStyle name="20% - Accent2 3 11" xfId="2115" xr:uid="{00000000-0005-0000-0000-0000E3040000}"/>
    <cellStyle name="20% - Accent2 3 11 2" xfId="6187" xr:uid="{00000000-0005-0000-0000-0000E4040000}"/>
    <cellStyle name="20% - Accent2 3 11 3" xfId="12485" xr:uid="{00000000-0005-0000-0000-0000E5040000}"/>
    <cellStyle name="20% - Accent2 3 12" xfId="4116" xr:uid="{00000000-0005-0000-0000-0000E6040000}"/>
    <cellStyle name="20% - Accent2 3 12 2" xfId="6188" xr:uid="{00000000-0005-0000-0000-0000E7040000}"/>
    <cellStyle name="20% - Accent2 3 12 3" xfId="12486" xr:uid="{00000000-0005-0000-0000-0000E8040000}"/>
    <cellStyle name="20% - Accent2 3 13" xfId="6189" xr:uid="{00000000-0005-0000-0000-0000E9040000}"/>
    <cellStyle name="20% - Accent2 3 13 2" xfId="12487" xr:uid="{00000000-0005-0000-0000-0000EA040000}"/>
    <cellStyle name="20% - Accent2 3 14" xfId="6183" xr:uid="{00000000-0005-0000-0000-0000EB040000}"/>
    <cellStyle name="20% - Accent2 3 15" xfId="12482" xr:uid="{00000000-0005-0000-0000-0000EC040000}"/>
    <cellStyle name="20% - Accent2 3 2" xfId="62" xr:uid="{00000000-0005-0000-0000-0000ED040000}"/>
    <cellStyle name="20% - Accent2 3 2 2" xfId="319" xr:uid="{00000000-0005-0000-0000-0000EE040000}"/>
    <cellStyle name="20% - Accent2 3 2 2 2" xfId="3572" xr:uid="{00000000-0005-0000-0000-0000EF040000}"/>
    <cellStyle name="20% - Accent2 3 2 2 2 2" xfId="6192" xr:uid="{00000000-0005-0000-0000-0000F0040000}"/>
    <cellStyle name="20% - Accent2 3 2 2 2 3" xfId="15035" xr:uid="{00000000-0005-0000-0000-0000F1040000}"/>
    <cellStyle name="20% - Accent2 3 2 2 3" xfId="4119" xr:uid="{00000000-0005-0000-0000-0000F2040000}"/>
    <cellStyle name="20% - Accent2 3 2 2 3 2" xfId="6193" xr:uid="{00000000-0005-0000-0000-0000F3040000}"/>
    <cellStyle name="20% - Accent2 3 2 2 3 3" xfId="15036" xr:uid="{00000000-0005-0000-0000-0000F4040000}"/>
    <cellStyle name="20% - Accent2 3 2 2 4" xfId="6194" xr:uid="{00000000-0005-0000-0000-0000F5040000}"/>
    <cellStyle name="20% - Accent2 3 2 2 4 2" xfId="15037" xr:uid="{00000000-0005-0000-0000-0000F6040000}"/>
    <cellStyle name="20% - Accent2 3 2 2 5" xfId="6191" xr:uid="{00000000-0005-0000-0000-0000F7040000}"/>
    <cellStyle name="20% - Accent2 3 2 2 6" xfId="12489" xr:uid="{00000000-0005-0000-0000-0000F8040000}"/>
    <cellStyle name="20% - Accent2 3 2 3" xfId="861" xr:uid="{00000000-0005-0000-0000-0000F9040000}"/>
    <cellStyle name="20% - Accent2 3 2 3 2" xfId="6195" xr:uid="{00000000-0005-0000-0000-0000FA040000}"/>
    <cellStyle name="20% - Accent2 3 2 3 3" xfId="12490" xr:uid="{00000000-0005-0000-0000-0000FB040000}"/>
    <cellStyle name="20% - Accent2 3 2 4" xfId="1452" xr:uid="{00000000-0005-0000-0000-0000FC040000}"/>
    <cellStyle name="20% - Accent2 3 2 4 2" xfId="6196" xr:uid="{00000000-0005-0000-0000-0000FD040000}"/>
    <cellStyle name="20% - Accent2 3 2 4 3" xfId="15038" xr:uid="{00000000-0005-0000-0000-0000FE040000}"/>
    <cellStyle name="20% - Accent2 3 2 5" xfId="2116" xr:uid="{00000000-0005-0000-0000-0000FF040000}"/>
    <cellStyle name="20% - Accent2 3 2 5 2" xfId="6197" xr:uid="{00000000-0005-0000-0000-000000050000}"/>
    <cellStyle name="20% - Accent2 3 2 5 3" xfId="15039" xr:uid="{00000000-0005-0000-0000-000001050000}"/>
    <cellStyle name="20% - Accent2 3 2 6" xfId="4118" xr:uid="{00000000-0005-0000-0000-000002050000}"/>
    <cellStyle name="20% - Accent2 3 2 6 2" xfId="6198" xr:uid="{00000000-0005-0000-0000-000003050000}"/>
    <cellStyle name="20% - Accent2 3 2 6 3" xfId="15040" xr:uid="{00000000-0005-0000-0000-000004050000}"/>
    <cellStyle name="20% - Accent2 3 2 7" xfId="6199" xr:uid="{00000000-0005-0000-0000-000005050000}"/>
    <cellStyle name="20% - Accent2 3 2 7 2" xfId="15041" xr:uid="{00000000-0005-0000-0000-000006050000}"/>
    <cellStyle name="20% - Accent2 3 2 8" xfId="6190" xr:uid="{00000000-0005-0000-0000-000007050000}"/>
    <cellStyle name="20% - Accent2 3 2 9" xfId="12488" xr:uid="{00000000-0005-0000-0000-000008050000}"/>
    <cellStyle name="20% - Accent2 3 3" xfId="63" xr:uid="{00000000-0005-0000-0000-000009050000}"/>
    <cellStyle name="20% - Accent2 3 3 2" xfId="320" xr:uid="{00000000-0005-0000-0000-00000A050000}"/>
    <cellStyle name="20% - Accent2 3 3 2 2" xfId="3602" xr:uid="{00000000-0005-0000-0000-00000B050000}"/>
    <cellStyle name="20% - Accent2 3 3 2 2 2" xfId="6202" xr:uid="{00000000-0005-0000-0000-00000C050000}"/>
    <cellStyle name="20% - Accent2 3 3 2 2 3" xfId="15042" xr:uid="{00000000-0005-0000-0000-00000D050000}"/>
    <cellStyle name="20% - Accent2 3 3 2 3" xfId="4121" xr:uid="{00000000-0005-0000-0000-00000E050000}"/>
    <cellStyle name="20% - Accent2 3 3 2 3 2" xfId="6203" xr:uid="{00000000-0005-0000-0000-00000F050000}"/>
    <cellStyle name="20% - Accent2 3 3 2 3 3" xfId="15043" xr:uid="{00000000-0005-0000-0000-000010050000}"/>
    <cellStyle name="20% - Accent2 3 3 2 4" xfId="6204" xr:uid="{00000000-0005-0000-0000-000011050000}"/>
    <cellStyle name="20% - Accent2 3 3 2 4 2" xfId="15044" xr:uid="{00000000-0005-0000-0000-000012050000}"/>
    <cellStyle name="20% - Accent2 3 3 2 5" xfId="6201" xr:uid="{00000000-0005-0000-0000-000013050000}"/>
    <cellStyle name="20% - Accent2 3 3 2 6" xfId="12492" xr:uid="{00000000-0005-0000-0000-000014050000}"/>
    <cellStyle name="20% - Accent2 3 3 3" xfId="862" xr:uid="{00000000-0005-0000-0000-000015050000}"/>
    <cellStyle name="20% - Accent2 3 3 3 2" xfId="6205" xr:uid="{00000000-0005-0000-0000-000016050000}"/>
    <cellStyle name="20% - Accent2 3 3 3 3" xfId="12493" xr:uid="{00000000-0005-0000-0000-000017050000}"/>
    <cellStyle name="20% - Accent2 3 3 4" xfId="1453" xr:uid="{00000000-0005-0000-0000-000018050000}"/>
    <cellStyle name="20% - Accent2 3 3 4 2" xfId="6206" xr:uid="{00000000-0005-0000-0000-000019050000}"/>
    <cellStyle name="20% - Accent2 3 3 4 3" xfId="15045" xr:uid="{00000000-0005-0000-0000-00001A050000}"/>
    <cellStyle name="20% - Accent2 3 3 5" xfId="2117" xr:uid="{00000000-0005-0000-0000-00001B050000}"/>
    <cellStyle name="20% - Accent2 3 3 5 2" xfId="6207" xr:uid="{00000000-0005-0000-0000-00001C050000}"/>
    <cellStyle name="20% - Accent2 3 3 5 3" xfId="15046" xr:uid="{00000000-0005-0000-0000-00001D050000}"/>
    <cellStyle name="20% - Accent2 3 3 6" xfId="4120" xr:uid="{00000000-0005-0000-0000-00001E050000}"/>
    <cellStyle name="20% - Accent2 3 3 6 2" xfId="6208" xr:uid="{00000000-0005-0000-0000-00001F050000}"/>
    <cellStyle name="20% - Accent2 3 3 6 3" xfId="15047" xr:uid="{00000000-0005-0000-0000-000020050000}"/>
    <cellStyle name="20% - Accent2 3 3 7" xfId="6209" xr:uid="{00000000-0005-0000-0000-000021050000}"/>
    <cellStyle name="20% - Accent2 3 3 7 2" xfId="15048" xr:uid="{00000000-0005-0000-0000-000022050000}"/>
    <cellStyle name="20% - Accent2 3 3 8" xfId="6200" xr:uid="{00000000-0005-0000-0000-000023050000}"/>
    <cellStyle name="20% - Accent2 3 3 9" xfId="12491" xr:uid="{00000000-0005-0000-0000-000024050000}"/>
    <cellStyle name="20% - Accent2 3 4" xfId="321" xr:uid="{00000000-0005-0000-0000-000025050000}"/>
    <cellStyle name="20% - Accent2 3 4 2" xfId="863" xr:uid="{00000000-0005-0000-0000-000026050000}"/>
    <cellStyle name="20% - Accent2 3 4 2 2" xfId="3642" xr:uid="{00000000-0005-0000-0000-000027050000}"/>
    <cellStyle name="20% - Accent2 3 4 2 2 2" xfId="6212" xr:uid="{00000000-0005-0000-0000-000028050000}"/>
    <cellStyle name="20% - Accent2 3 4 2 2 3" xfId="15049" xr:uid="{00000000-0005-0000-0000-000029050000}"/>
    <cellStyle name="20% - Accent2 3 4 2 3" xfId="4123" xr:uid="{00000000-0005-0000-0000-00002A050000}"/>
    <cellStyle name="20% - Accent2 3 4 2 3 2" xfId="6213" xr:uid="{00000000-0005-0000-0000-00002B050000}"/>
    <cellStyle name="20% - Accent2 3 4 2 3 3" xfId="15050" xr:uid="{00000000-0005-0000-0000-00002C050000}"/>
    <cellStyle name="20% - Accent2 3 4 2 4" xfId="6214" xr:uid="{00000000-0005-0000-0000-00002D050000}"/>
    <cellStyle name="20% - Accent2 3 4 2 4 2" xfId="15051" xr:uid="{00000000-0005-0000-0000-00002E050000}"/>
    <cellStyle name="20% - Accent2 3 4 2 5" xfId="6211" xr:uid="{00000000-0005-0000-0000-00002F050000}"/>
    <cellStyle name="20% - Accent2 3 4 2 6" xfId="12495" xr:uid="{00000000-0005-0000-0000-000030050000}"/>
    <cellStyle name="20% - Accent2 3 4 3" xfId="1454" xr:uid="{00000000-0005-0000-0000-000031050000}"/>
    <cellStyle name="20% - Accent2 3 4 3 2" xfId="6215" xr:uid="{00000000-0005-0000-0000-000032050000}"/>
    <cellStyle name="20% - Accent2 3 4 3 3" xfId="12496" xr:uid="{00000000-0005-0000-0000-000033050000}"/>
    <cellStyle name="20% - Accent2 3 4 4" xfId="2118" xr:uid="{00000000-0005-0000-0000-000034050000}"/>
    <cellStyle name="20% - Accent2 3 4 4 2" xfId="6216" xr:uid="{00000000-0005-0000-0000-000035050000}"/>
    <cellStyle name="20% - Accent2 3 4 4 3" xfId="15052" xr:uid="{00000000-0005-0000-0000-000036050000}"/>
    <cellStyle name="20% - Accent2 3 4 5" xfId="4122" xr:uid="{00000000-0005-0000-0000-000037050000}"/>
    <cellStyle name="20% - Accent2 3 4 5 2" xfId="6217" xr:uid="{00000000-0005-0000-0000-000038050000}"/>
    <cellStyle name="20% - Accent2 3 4 5 3" xfId="15053" xr:uid="{00000000-0005-0000-0000-000039050000}"/>
    <cellStyle name="20% - Accent2 3 4 6" xfId="6218" xr:uid="{00000000-0005-0000-0000-00003A050000}"/>
    <cellStyle name="20% - Accent2 3 4 6 2" xfId="15054" xr:uid="{00000000-0005-0000-0000-00003B050000}"/>
    <cellStyle name="20% - Accent2 3 4 7" xfId="6210" xr:uid="{00000000-0005-0000-0000-00003C050000}"/>
    <cellStyle name="20% - Accent2 3 4 8" xfId="12494" xr:uid="{00000000-0005-0000-0000-00003D050000}"/>
    <cellStyle name="20% - Accent2 3 5" xfId="322" xr:uid="{00000000-0005-0000-0000-00003E050000}"/>
    <cellStyle name="20% - Accent2 3 5 2" xfId="864" xr:uid="{00000000-0005-0000-0000-00003F050000}"/>
    <cellStyle name="20% - Accent2 3 5 2 2" xfId="3692" xr:uid="{00000000-0005-0000-0000-000040050000}"/>
    <cellStyle name="20% - Accent2 3 5 2 2 2" xfId="6221" xr:uid="{00000000-0005-0000-0000-000041050000}"/>
    <cellStyle name="20% - Accent2 3 5 2 2 3" xfId="15055" xr:uid="{00000000-0005-0000-0000-000042050000}"/>
    <cellStyle name="20% - Accent2 3 5 2 3" xfId="4125" xr:uid="{00000000-0005-0000-0000-000043050000}"/>
    <cellStyle name="20% - Accent2 3 5 2 3 2" xfId="6222" xr:uid="{00000000-0005-0000-0000-000044050000}"/>
    <cellStyle name="20% - Accent2 3 5 2 3 3" xfId="15056" xr:uid="{00000000-0005-0000-0000-000045050000}"/>
    <cellStyle name="20% - Accent2 3 5 2 4" xfId="6223" xr:uid="{00000000-0005-0000-0000-000046050000}"/>
    <cellStyle name="20% - Accent2 3 5 2 4 2" xfId="15057" xr:uid="{00000000-0005-0000-0000-000047050000}"/>
    <cellStyle name="20% - Accent2 3 5 2 5" xfId="6220" xr:uid="{00000000-0005-0000-0000-000048050000}"/>
    <cellStyle name="20% - Accent2 3 5 2 6" xfId="12498" xr:uid="{00000000-0005-0000-0000-000049050000}"/>
    <cellStyle name="20% - Accent2 3 5 3" xfId="1455" xr:uid="{00000000-0005-0000-0000-00004A050000}"/>
    <cellStyle name="20% - Accent2 3 5 3 2" xfId="6224" xr:uid="{00000000-0005-0000-0000-00004B050000}"/>
    <cellStyle name="20% - Accent2 3 5 3 3" xfId="12499" xr:uid="{00000000-0005-0000-0000-00004C050000}"/>
    <cellStyle name="20% - Accent2 3 5 4" xfId="2119" xr:uid="{00000000-0005-0000-0000-00004D050000}"/>
    <cellStyle name="20% - Accent2 3 5 4 2" xfId="6225" xr:uid="{00000000-0005-0000-0000-00004E050000}"/>
    <cellStyle name="20% - Accent2 3 5 4 3" xfId="15058" xr:uid="{00000000-0005-0000-0000-00004F050000}"/>
    <cellStyle name="20% - Accent2 3 5 5" xfId="4124" xr:uid="{00000000-0005-0000-0000-000050050000}"/>
    <cellStyle name="20% - Accent2 3 5 5 2" xfId="6226" xr:uid="{00000000-0005-0000-0000-000051050000}"/>
    <cellStyle name="20% - Accent2 3 5 5 3" xfId="15059" xr:uid="{00000000-0005-0000-0000-000052050000}"/>
    <cellStyle name="20% - Accent2 3 5 6" xfId="6227" xr:uid="{00000000-0005-0000-0000-000053050000}"/>
    <cellStyle name="20% - Accent2 3 5 6 2" xfId="15060" xr:uid="{00000000-0005-0000-0000-000054050000}"/>
    <cellStyle name="20% - Accent2 3 5 7" xfId="6219" xr:uid="{00000000-0005-0000-0000-000055050000}"/>
    <cellStyle name="20% - Accent2 3 5 8" xfId="12497" xr:uid="{00000000-0005-0000-0000-000056050000}"/>
    <cellStyle name="20% - Accent2 3 6" xfId="318" xr:uid="{00000000-0005-0000-0000-000057050000}"/>
    <cellStyle name="20% - Accent2 3 6 2" xfId="1353" xr:uid="{00000000-0005-0000-0000-000058050000}"/>
    <cellStyle name="20% - Accent2 3 6 2 2" xfId="3742" xr:uid="{00000000-0005-0000-0000-000059050000}"/>
    <cellStyle name="20% - Accent2 3 6 2 2 2" xfId="6230" xr:uid="{00000000-0005-0000-0000-00005A050000}"/>
    <cellStyle name="20% - Accent2 3 6 2 2 3" xfId="15061" xr:uid="{00000000-0005-0000-0000-00005B050000}"/>
    <cellStyle name="20% - Accent2 3 6 2 3" xfId="4127" xr:uid="{00000000-0005-0000-0000-00005C050000}"/>
    <cellStyle name="20% - Accent2 3 6 2 3 2" xfId="6231" xr:uid="{00000000-0005-0000-0000-00005D050000}"/>
    <cellStyle name="20% - Accent2 3 6 2 3 3" xfId="15062" xr:uid="{00000000-0005-0000-0000-00005E050000}"/>
    <cellStyle name="20% - Accent2 3 6 2 4" xfId="6232" xr:uid="{00000000-0005-0000-0000-00005F050000}"/>
    <cellStyle name="20% - Accent2 3 6 2 4 2" xfId="15063" xr:uid="{00000000-0005-0000-0000-000060050000}"/>
    <cellStyle name="20% - Accent2 3 6 2 5" xfId="6229" xr:uid="{00000000-0005-0000-0000-000061050000}"/>
    <cellStyle name="20% - Accent2 3 6 2 6" xfId="12501" xr:uid="{00000000-0005-0000-0000-000062050000}"/>
    <cellStyle name="20% - Accent2 3 6 3" xfId="1456" xr:uid="{00000000-0005-0000-0000-000063050000}"/>
    <cellStyle name="20% - Accent2 3 6 3 2" xfId="6233" xr:uid="{00000000-0005-0000-0000-000064050000}"/>
    <cellStyle name="20% - Accent2 3 6 3 3" xfId="12502" xr:uid="{00000000-0005-0000-0000-000065050000}"/>
    <cellStyle name="20% - Accent2 3 6 4" xfId="2120" xr:uid="{00000000-0005-0000-0000-000066050000}"/>
    <cellStyle name="20% - Accent2 3 6 4 2" xfId="6234" xr:uid="{00000000-0005-0000-0000-000067050000}"/>
    <cellStyle name="20% - Accent2 3 6 4 3" xfId="15064" xr:uid="{00000000-0005-0000-0000-000068050000}"/>
    <cellStyle name="20% - Accent2 3 6 5" xfId="4126" xr:uid="{00000000-0005-0000-0000-000069050000}"/>
    <cellStyle name="20% - Accent2 3 6 5 2" xfId="6235" xr:uid="{00000000-0005-0000-0000-00006A050000}"/>
    <cellStyle name="20% - Accent2 3 6 5 3" xfId="15065" xr:uid="{00000000-0005-0000-0000-00006B050000}"/>
    <cellStyle name="20% - Accent2 3 6 6" xfId="6236" xr:uid="{00000000-0005-0000-0000-00006C050000}"/>
    <cellStyle name="20% - Accent2 3 6 6 2" xfId="15066" xr:uid="{00000000-0005-0000-0000-00006D050000}"/>
    <cellStyle name="20% - Accent2 3 6 7" xfId="6228" xr:uid="{00000000-0005-0000-0000-00006E050000}"/>
    <cellStyle name="20% - Accent2 3 6 8" xfId="12500" xr:uid="{00000000-0005-0000-0000-00006F050000}"/>
    <cellStyle name="20% - Accent2 3 7" xfId="860" xr:uid="{00000000-0005-0000-0000-000070050000}"/>
    <cellStyle name="20% - Accent2 3 7 2" xfId="1457" xr:uid="{00000000-0005-0000-0000-000071050000}"/>
    <cellStyle name="20% - Accent2 3 7 2 2" xfId="3802" xr:uid="{00000000-0005-0000-0000-000072050000}"/>
    <cellStyle name="20% - Accent2 3 7 2 2 2" xfId="6239" xr:uid="{00000000-0005-0000-0000-000073050000}"/>
    <cellStyle name="20% - Accent2 3 7 2 2 3" xfId="15067" xr:uid="{00000000-0005-0000-0000-000074050000}"/>
    <cellStyle name="20% - Accent2 3 7 2 3" xfId="4129" xr:uid="{00000000-0005-0000-0000-000075050000}"/>
    <cellStyle name="20% - Accent2 3 7 2 3 2" xfId="6240" xr:uid="{00000000-0005-0000-0000-000076050000}"/>
    <cellStyle name="20% - Accent2 3 7 2 3 3" xfId="15068" xr:uid="{00000000-0005-0000-0000-000077050000}"/>
    <cellStyle name="20% - Accent2 3 7 2 4" xfId="6241" xr:uid="{00000000-0005-0000-0000-000078050000}"/>
    <cellStyle name="20% - Accent2 3 7 2 4 2" xfId="15069" xr:uid="{00000000-0005-0000-0000-000079050000}"/>
    <cellStyle name="20% - Accent2 3 7 2 5" xfId="6238" xr:uid="{00000000-0005-0000-0000-00007A050000}"/>
    <cellStyle name="20% - Accent2 3 7 2 6" xfId="12504" xr:uid="{00000000-0005-0000-0000-00007B050000}"/>
    <cellStyle name="20% - Accent2 3 7 3" xfId="2121" xr:uid="{00000000-0005-0000-0000-00007C050000}"/>
    <cellStyle name="20% - Accent2 3 7 3 2" xfId="6242" xr:uid="{00000000-0005-0000-0000-00007D050000}"/>
    <cellStyle name="20% - Accent2 3 7 3 3" xfId="12505" xr:uid="{00000000-0005-0000-0000-00007E050000}"/>
    <cellStyle name="20% - Accent2 3 7 4" xfId="4128" xr:uid="{00000000-0005-0000-0000-00007F050000}"/>
    <cellStyle name="20% - Accent2 3 7 4 2" xfId="6243" xr:uid="{00000000-0005-0000-0000-000080050000}"/>
    <cellStyle name="20% - Accent2 3 7 4 3" xfId="15070" xr:uid="{00000000-0005-0000-0000-000081050000}"/>
    <cellStyle name="20% - Accent2 3 7 5" xfId="6244" xr:uid="{00000000-0005-0000-0000-000082050000}"/>
    <cellStyle name="20% - Accent2 3 7 5 2" xfId="15071" xr:uid="{00000000-0005-0000-0000-000083050000}"/>
    <cellStyle name="20% - Accent2 3 7 6" xfId="6237" xr:uid="{00000000-0005-0000-0000-000084050000}"/>
    <cellStyle name="20% - Accent2 3 7 7" xfId="12503" xr:uid="{00000000-0005-0000-0000-000085050000}"/>
    <cellStyle name="20% - Accent2 3 8" xfId="1451" xr:uid="{00000000-0005-0000-0000-000086050000}"/>
    <cellStyle name="20% - Accent2 3 8 2" xfId="3862" xr:uid="{00000000-0005-0000-0000-000087050000}"/>
    <cellStyle name="20% - Accent2 3 8 2 2" xfId="4131" xr:uid="{00000000-0005-0000-0000-000088050000}"/>
    <cellStyle name="20% - Accent2 3 8 2 2 2" xfId="6247" xr:uid="{00000000-0005-0000-0000-000089050000}"/>
    <cellStyle name="20% - Accent2 3 8 2 2 3" xfId="15072" xr:uid="{00000000-0005-0000-0000-00008A050000}"/>
    <cellStyle name="20% - Accent2 3 8 2 3" xfId="6248" xr:uid="{00000000-0005-0000-0000-00008B050000}"/>
    <cellStyle name="20% - Accent2 3 8 2 3 2" xfId="15073" xr:uid="{00000000-0005-0000-0000-00008C050000}"/>
    <cellStyle name="20% - Accent2 3 8 2 4" xfId="6246" xr:uid="{00000000-0005-0000-0000-00008D050000}"/>
    <cellStyle name="20% - Accent2 3 8 2 5" xfId="12507" xr:uid="{00000000-0005-0000-0000-00008E050000}"/>
    <cellStyle name="20% - Accent2 3 8 3" xfId="2122" xr:uid="{00000000-0005-0000-0000-00008F050000}"/>
    <cellStyle name="20% - Accent2 3 8 3 2" xfId="6249" xr:uid="{00000000-0005-0000-0000-000090050000}"/>
    <cellStyle name="20% - Accent2 3 8 3 3" xfId="12508" xr:uid="{00000000-0005-0000-0000-000091050000}"/>
    <cellStyle name="20% - Accent2 3 8 4" xfId="4130" xr:uid="{00000000-0005-0000-0000-000092050000}"/>
    <cellStyle name="20% - Accent2 3 8 4 2" xfId="6250" xr:uid="{00000000-0005-0000-0000-000093050000}"/>
    <cellStyle name="20% - Accent2 3 8 4 3" xfId="15074" xr:uid="{00000000-0005-0000-0000-000094050000}"/>
    <cellStyle name="20% - Accent2 3 8 5" xfId="6251" xr:uid="{00000000-0005-0000-0000-000095050000}"/>
    <cellStyle name="20% - Accent2 3 8 5 2" xfId="15075" xr:uid="{00000000-0005-0000-0000-000096050000}"/>
    <cellStyle name="20% - Accent2 3 8 6" xfId="6245" xr:uid="{00000000-0005-0000-0000-000097050000}"/>
    <cellStyle name="20% - Accent2 3 8 7" xfId="12506" xr:uid="{00000000-0005-0000-0000-000098050000}"/>
    <cellStyle name="20% - Accent2 3 9" xfId="3940" xr:uid="{00000000-0005-0000-0000-000099050000}"/>
    <cellStyle name="20% - Accent2 3 9 2" xfId="4132" xr:uid="{00000000-0005-0000-0000-00009A050000}"/>
    <cellStyle name="20% - Accent2 3 9 2 2" xfId="6253" xr:uid="{00000000-0005-0000-0000-00009B050000}"/>
    <cellStyle name="20% - Accent2 3 9 2 3" xfId="12510" xr:uid="{00000000-0005-0000-0000-00009C050000}"/>
    <cellStyle name="20% - Accent2 3 9 3" xfId="6254" xr:uid="{00000000-0005-0000-0000-00009D050000}"/>
    <cellStyle name="20% - Accent2 3 9 3 2" xfId="15076" xr:uid="{00000000-0005-0000-0000-00009E050000}"/>
    <cellStyle name="20% - Accent2 3 9 4" xfId="6252" xr:uid="{00000000-0005-0000-0000-00009F050000}"/>
    <cellStyle name="20% - Accent2 3 9 5" xfId="12509" xr:uid="{00000000-0005-0000-0000-0000A0050000}"/>
    <cellStyle name="20% - Accent2 4" xfId="64" xr:uid="{00000000-0005-0000-0000-0000A1050000}"/>
    <cellStyle name="20% - Accent2 4 10" xfId="2123" xr:uid="{00000000-0005-0000-0000-0000A2050000}"/>
    <cellStyle name="20% - Accent2 4 10 2" xfId="6256" xr:uid="{00000000-0005-0000-0000-0000A3050000}"/>
    <cellStyle name="20% - Accent2 4 10 3" xfId="12512" xr:uid="{00000000-0005-0000-0000-0000A4050000}"/>
    <cellStyle name="20% - Accent2 4 11" xfId="4133" xr:uid="{00000000-0005-0000-0000-0000A5050000}"/>
    <cellStyle name="20% - Accent2 4 11 2" xfId="6257" xr:uid="{00000000-0005-0000-0000-0000A6050000}"/>
    <cellStyle name="20% - Accent2 4 11 3" xfId="12513" xr:uid="{00000000-0005-0000-0000-0000A7050000}"/>
    <cellStyle name="20% - Accent2 4 12" xfId="6258" xr:uid="{00000000-0005-0000-0000-0000A8050000}"/>
    <cellStyle name="20% - Accent2 4 12 2" xfId="12514" xr:uid="{00000000-0005-0000-0000-0000A9050000}"/>
    <cellStyle name="20% - Accent2 4 13" xfId="6255" xr:uid="{00000000-0005-0000-0000-0000AA050000}"/>
    <cellStyle name="20% - Accent2 4 14" xfId="12511" xr:uid="{00000000-0005-0000-0000-0000AB050000}"/>
    <cellStyle name="20% - Accent2 4 2" xfId="65" xr:uid="{00000000-0005-0000-0000-0000AC050000}"/>
    <cellStyle name="20% - Accent2 4 2 2" xfId="324" xr:uid="{00000000-0005-0000-0000-0000AD050000}"/>
    <cellStyle name="20% - Accent2 4 2 2 2" xfId="3612" xr:uid="{00000000-0005-0000-0000-0000AE050000}"/>
    <cellStyle name="20% - Accent2 4 2 2 2 2" xfId="6261" xr:uid="{00000000-0005-0000-0000-0000AF050000}"/>
    <cellStyle name="20% - Accent2 4 2 2 2 3" xfId="15077" xr:uid="{00000000-0005-0000-0000-0000B0050000}"/>
    <cellStyle name="20% - Accent2 4 2 2 3" xfId="4135" xr:uid="{00000000-0005-0000-0000-0000B1050000}"/>
    <cellStyle name="20% - Accent2 4 2 2 3 2" xfId="6262" xr:uid="{00000000-0005-0000-0000-0000B2050000}"/>
    <cellStyle name="20% - Accent2 4 2 2 3 3" xfId="15078" xr:uid="{00000000-0005-0000-0000-0000B3050000}"/>
    <cellStyle name="20% - Accent2 4 2 2 4" xfId="6263" xr:uid="{00000000-0005-0000-0000-0000B4050000}"/>
    <cellStyle name="20% - Accent2 4 2 2 4 2" xfId="15079" xr:uid="{00000000-0005-0000-0000-0000B5050000}"/>
    <cellStyle name="20% - Accent2 4 2 2 5" xfId="6260" xr:uid="{00000000-0005-0000-0000-0000B6050000}"/>
    <cellStyle name="20% - Accent2 4 2 2 6" xfId="12516" xr:uid="{00000000-0005-0000-0000-0000B7050000}"/>
    <cellStyle name="20% - Accent2 4 2 3" xfId="866" xr:uid="{00000000-0005-0000-0000-0000B8050000}"/>
    <cellStyle name="20% - Accent2 4 2 3 2" xfId="6264" xr:uid="{00000000-0005-0000-0000-0000B9050000}"/>
    <cellStyle name="20% - Accent2 4 2 3 3" xfId="12517" xr:uid="{00000000-0005-0000-0000-0000BA050000}"/>
    <cellStyle name="20% - Accent2 4 2 4" xfId="1459" xr:uid="{00000000-0005-0000-0000-0000BB050000}"/>
    <cellStyle name="20% - Accent2 4 2 4 2" xfId="6265" xr:uid="{00000000-0005-0000-0000-0000BC050000}"/>
    <cellStyle name="20% - Accent2 4 2 4 3" xfId="15080" xr:uid="{00000000-0005-0000-0000-0000BD050000}"/>
    <cellStyle name="20% - Accent2 4 2 5" xfId="2124" xr:uid="{00000000-0005-0000-0000-0000BE050000}"/>
    <cellStyle name="20% - Accent2 4 2 5 2" xfId="6266" xr:uid="{00000000-0005-0000-0000-0000BF050000}"/>
    <cellStyle name="20% - Accent2 4 2 5 3" xfId="15081" xr:uid="{00000000-0005-0000-0000-0000C0050000}"/>
    <cellStyle name="20% - Accent2 4 2 6" xfId="4134" xr:uid="{00000000-0005-0000-0000-0000C1050000}"/>
    <cellStyle name="20% - Accent2 4 2 6 2" xfId="6267" xr:uid="{00000000-0005-0000-0000-0000C2050000}"/>
    <cellStyle name="20% - Accent2 4 2 6 3" xfId="15082" xr:uid="{00000000-0005-0000-0000-0000C3050000}"/>
    <cellStyle name="20% - Accent2 4 2 7" xfId="6268" xr:uid="{00000000-0005-0000-0000-0000C4050000}"/>
    <cellStyle name="20% - Accent2 4 2 7 2" xfId="15083" xr:uid="{00000000-0005-0000-0000-0000C5050000}"/>
    <cellStyle name="20% - Accent2 4 2 8" xfId="6259" xr:uid="{00000000-0005-0000-0000-0000C6050000}"/>
    <cellStyle name="20% - Accent2 4 2 9" xfId="12515" xr:uid="{00000000-0005-0000-0000-0000C7050000}"/>
    <cellStyle name="20% - Accent2 4 3" xfId="325" xr:uid="{00000000-0005-0000-0000-0000C8050000}"/>
    <cellStyle name="20% - Accent2 4 3 2" xfId="867" xr:uid="{00000000-0005-0000-0000-0000C9050000}"/>
    <cellStyle name="20% - Accent2 4 3 2 2" xfId="3652" xr:uid="{00000000-0005-0000-0000-0000CA050000}"/>
    <cellStyle name="20% - Accent2 4 3 2 2 2" xfId="6271" xr:uid="{00000000-0005-0000-0000-0000CB050000}"/>
    <cellStyle name="20% - Accent2 4 3 2 2 3" xfId="15084" xr:uid="{00000000-0005-0000-0000-0000CC050000}"/>
    <cellStyle name="20% - Accent2 4 3 2 3" xfId="4137" xr:uid="{00000000-0005-0000-0000-0000CD050000}"/>
    <cellStyle name="20% - Accent2 4 3 2 3 2" xfId="6272" xr:uid="{00000000-0005-0000-0000-0000CE050000}"/>
    <cellStyle name="20% - Accent2 4 3 2 3 3" xfId="15085" xr:uid="{00000000-0005-0000-0000-0000CF050000}"/>
    <cellStyle name="20% - Accent2 4 3 2 4" xfId="6273" xr:uid="{00000000-0005-0000-0000-0000D0050000}"/>
    <cellStyle name="20% - Accent2 4 3 2 4 2" xfId="15086" xr:uid="{00000000-0005-0000-0000-0000D1050000}"/>
    <cellStyle name="20% - Accent2 4 3 2 5" xfId="6270" xr:uid="{00000000-0005-0000-0000-0000D2050000}"/>
    <cellStyle name="20% - Accent2 4 3 2 6" xfId="12519" xr:uid="{00000000-0005-0000-0000-0000D3050000}"/>
    <cellStyle name="20% - Accent2 4 3 3" xfId="1460" xr:uid="{00000000-0005-0000-0000-0000D4050000}"/>
    <cellStyle name="20% - Accent2 4 3 3 2" xfId="6274" xr:uid="{00000000-0005-0000-0000-0000D5050000}"/>
    <cellStyle name="20% - Accent2 4 3 3 3" xfId="12520" xr:uid="{00000000-0005-0000-0000-0000D6050000}"/>
    <cellStyle name="20% - Accent2 4 3 4" xfId="2125" xr:uid="{00000000-0005-0000-0000-0000D7050000}"/>
    <cellStyle name="20% - Accent2 4 3 4 2" xfId="6275" xr:uid="{00000000-0005-0000-0000-0000D8050000}"/>
    <cellStyle name="20% - Accent2 4 3 4 3" xfId="15087" xr:uid="{00000000-0005-0000-0000-0000D9050000}"/>
    <cellStyle name="20% - Accent2 4 3 5" xfId="4136" xr:uid="{00000000-0005-0000-0000-0000DA050000}"/>
    <cellStyle name="20% - Accent2 4 3 5 2" xfId="6276" xr:uid="{00000000-0005-0000-0000-0000DB050000}"/>
    <cellStyle name="20% - Accent2 4 3 5 3" xfId="15088" xr:uid="{00000000-0005-0000-0000-0000DC050000}"/>
    <cellStyle name="20% - Accent2 4 3 6" xfId="6277" xr:uid="{00000000-0005-0000-0000-0000DD050000}"/>
    <cellStyle name="20% - Accent2 4 3 6 2" xfId="15089" xr:uid="{00000000-0005-0000-0000-0000DE050000}"/>
    <cellStyle name="20% - Accent2 4 3 7" xfId="6269" xr:uid="{00000000-0005-0000-0000-0000DF050000}"/>
    <cellStyle name="20% - Accent2 4 3 8" xfId="12518" xr:uid="{00000000-0005-0000-0000-0000E0050000}"/>
    <cellStyle name="20% - Accent2 4 4" xfId="326" xr:uid="{00000000-0005-0000-0000-0000E1050000}"/>
    <cellStyle name="20% - Accent2 4 4 2" xfId="868" xr:uid="{00000000-0005-0000-0000-0000E2050000}"/>
    <cellStyle name="20% - Accent2 4 4 2 2" xfId="3702" xr:uid="{00000000-0005-0000-0000-0000E3050000}"/>
    <cellStyle name="20% - Accent2 4 4 2 2 2" xfId="6280" xr:uid="{00000000-0005-0000-0000-0000E4050000}"/>
    <cellStyle name="20% - Accent2 4 4 2 2 3" xfId="15090" xr:uid="{00000000-0005-0000-0000-0000E5050000}"/>
    <cellStyle name="20% - Accent2 4 4 2 3" xfId="4139" xr:uid="{00000000-0005-0000-0000-0000E6050000}"/>
    <cellStyle name="20% - Accent2 4 4 2 3 2" xfId="6281" xr:uid="{00000000-0005-0000-0000-0000E7050000}"/>
    <cellStyle name="20% - Accent2 4 4 2 3 3" xfId="15091" xr:uid="{00000000-0005-0000-0000-0000E8050000}"/>
    <cellStyle name="20% - Accent2 4 4 2 4" xfId="6282" xr:uid="{00000000-0005-0000-0000-0000E9050000}"/>
    <cellStyle name="20% - Accent2 4 4 2 4 2" xfId="15092" xr:uid="{00000000-0005-0000-0000-0000EA050000}"/>
    <cellStyle name="20% - Accent2 4 4 2 5" xfId="6279" xr:uid="{00000000-0005-0000-0000-0000EB050000}"/>
    <cellStyle name="20% - Accent2 4 4 2 6" xfId="12522" xr:uid="{00000000-0005-0000-0000-0000EC050000}"/>
    <cellStyle name="20% - Accent2 4 4 3" xfId="1461" xr:uid="{00000000-0005-0000-0000-0000ED050000}"/>
    <cellStyle name="20% - Accent2 4 4 3 2" xfId="6283" xr:uid="{00000000-0005-0000-0000-0000EE050000}"/>
    <cellStyle name="20% - Accent2 4 4 3 3" xfId="12523" xr:uid="{00000000-0005-0000-0000-0000EF050000}"/>
    <cellStyle name="20% - Accent2 4 4 4" xfId="2126" xr:uid="{00000000-0005-0000-0000-0000F0050000}"/>
    <cellStyle name="20% - Accent2 4 4 4 2" xfId="6284" xr:uid="{00000000-0005-0000-0000-0000F1050000}"/>
    <cellStyle name="20% - Accent2 4 4 4 3" xfId="15093" xr:uid="{00000000-0005-0000-0000-0000F2050000}"/>
    <cellStyle name="20% - Accent2 4 4 5" xfId="4138" xr:uid="{00000000-0005-0000-0000-0000F3050000}"/>
    <cellStyle name="20% - Accent2 4 4 5 2" xfId="6285" xr:uid="{00000000-0005-0000-0000-0000F4050000}"/>
    <cellStyle name="20% - Accent2 4 4 5 3" xfId="15094" xr:uid="{00000000-0005-0000-0000-0000F5050000}"/>
    <cellStyle name="20% - Accent2 4 4 6" xfId="6286" xr:uid="{00000000-0005-0000-0000-0000F6050000}"/>
    <cellStyle name="20% - Accent2 4 4 6 2" xfId="15095" xr:uid="{00000000-0005-0000-0000-0000F7050000}"/>
    <cellStyle name="20% - Accent2 4 4 7" xfId="6278" xr:uid="{00000000-0005-0000-0000-0000F8050000}"/>
    <cellStyle name="20% - Accent2 4 4 8" xfId="12521" xr:uid="{00000000-0005-0000-0000-0000F9050000}"/>
    <cellStyle name="20% - Accent2 4 5" xfId="323" xr:uid="{00000000-0005-0000-0000-0000FA050000}"/>
    <cellStyle name="20% - Accent2 4 5 2" xfId="1366" xr:uid="{00000000-0005-0000-0000-0000FB050000}"/>
    <cellStyle name="20% - Accent2 4 5 2 2" xfId="3752" xr:uid="{00000000-0005-0000-0000-0000FC050000}"/>
    <cellStyle name="20% - Accent2 4 5 2 2 2" xfId="6289" xr:uid="{00000000-0005-0000-0000-0000FD050000}"/>
    <cellStyle name="20% - Accent2 4 5 2 2 3" xfId="15096" xr:uid="{00000000-0005-0000-0000-0000FE050000}"/>
    <cellStyle name="20% - Accent2 4 5 2 3" xfId="4141" xr:uid="{00000000-0005-0000-0000-0000FF050000}"/>
    <cellStyle name="20% - Accent2 4 5 2 3 2" xfId="6290" xr:uid="{00000000-0005-0000-0000-000000060000}"/>
    <cellStyle name="20% - Accent2 4 5 2 3 3" xfId="15097" xr:uid="{00000000-0005-0000-0000-000001060000}"/>
    <cellStyle name="20% - Accent2 4 5 2 4" xfId="6291" xr:uid="{00000000-0005-0000-0000-000002060000}"/>
    <cellStyle name="20% - Accent2 4 5 2 4 2" xfId="15098" xr:uid="{00000000-0005-0000-0000-000003060000}"/>
    <cellStyle name="20% - Accent2 4 5 2 5" xfId="6288" xr:uid="{00000000-0005-0000-0000-000004060000}"/>
    <cellStyle name="20% - Accent2 4 5 2 6" xfId="12525" xr:uid="{00000000-0005-0000-0000-000005060000}"/>
    <cellStyle name="20% - Accent2 4 5 3" xfId="1462" xr:uid="{00000000-0005-0000-0000-000006060000}"/>
    <cellStyle name="20% - Accent2 4 5 3 2" xfId="6292" xr:uid="{00000000-0005-0000-0000-000007060000}"/>
    <cellStyle name="20% - Accent2 4 5 3 3" xfId="12526" xr:uid="{00000000-0005-0000-0000-000008060000}"/>
    <cellStyle name="20% - Accent2 4 5 4" xfId="2127" xr:uid="{00000000-0005-0000-0000-000009060000}"/>
    <cellStyle name="20% - Accent2 4 5 4 2" xfId="6293" xr:uid="{00000000-0005-0000-0000-00000A060000}"/>
    <cellStyle name="20% - Accent2 4 5 4 3" xfId="15099" xr:uid="{00000000-0005-0000-0000-00000B060000}"/>
    <cellStyle name="20% - Accent2 4 5 5" xfId="4140" xr:uid="{00000000-0005-0000-0000-00000C060000}"/>
    <cellStyle name="20% - Accent2 4 5 5 2" xfId="6294" xr:uid="{00000000-0005-0000-0000-00000D060000}"/>
    <cellStyle name="20% - Accent2 4 5 5 3" xfId="15100" xr:uid="{00000000-0005-0000-0000-00000E060000}"/>
    <cellStyle name="20% - Accent2 4 5 6" xfId="6295" xr:uid="{00000000-0005-0000-0000-00000F060000}"/>
    <cellStyle name="20% - Accent2 4 5 6 2" xfId="15101" xr:uid="{00000000-0005-0000-0000-000010060000}"/>
    <cellStyle name="20% - Accent2 4 5 7" xfId="6287" xr:uid="{00000000-0005-0000-0000-000011060000}"/>
    <cellStyle name="20% - Accent2 4 5 8" xfId="12524" xr:uid="{00000000-0005-0000-0000-000012060000}"/>
    <cellStyle name="20% - Accent2 4 6" xfId="865" xr:uid="{00000000-0005-0000-0000-000013060000}"/>
    <cellStyle name="20% - Accent2 4 6 2" xfId="1463" xr:uid="{00000000-0005-0000-0000-000014060000}"/>
    <cellStyle name="20% - Accent2 4 6 2 2" xfId="3812" xr:uid="{00000000-0005-0000-0000-000015060000}"/>
    <cellStyle name="20% - Accent2 4 6 2 2 2" xfId="6298" xr:uid="{00000000-0005-0000-0000-000016060000}"/>
    <cellStyle name="20% - Accent2 4 6 2 2 3" xfId="15102" xr:uid="{00000000-0005-0000-0000-000017060000}"/>
    <cellStyle name="20% - Accent2 4 6 2 3" xfId="4143" xr:uid="{00000000-0005-0000-0000-000018060000}"/>
    <cellStyle name="20% - Accent2 4 6 2 3 2" xfId="6299" xr:uid="{00000000-0005-0000-0000-000019060000}"/>
    <cellStyle name="20% - Accent2 4 6 2 3 3" xfId="15103" xr:uid="{00000000-0005-0000-0000-00001A060000}"/>
    <cellStyle name="20% - Accent2 4 6 2 4" xfId="6300" xr:uid="{00000000-0005-0000-0000-00001B060000}"/>
    <cellStyle name="20% - Accent2 4 6 2 4 2" xfId="15104" xr:uid="{00000000-0005-0000-0000-00001C060000}"/>
    <cellStyle name="20% - Accent2 4 6 2 5" xfId="6297" xr:uid="{00000000-0005-0000-0000-00001D060000}"/>
    <cellStyle name="20% - Accent2 4 6 2 6" xfId="12528" xr:uid="{00000000-0005-0000-0000-00001E060000}"/>
    <cellStyle name="20% - Accent2 4 6 3" xfId="2128" xr:uid="{00000000-0005-0000-0000-00001F060000}"/>
    <cellStyle name="20% - Accent2 4 6 3 2" xfId="6301" xr:uid="{00000000-0005-0000-0000-000020060000}"/>
    <cellStyle name="20% - Accent2 4 6 3 3" xfId="12529" xr:uid="{00000000-0005-0000-0000-000021060000}"/>
    <cellStyle name="20% - Accent2 4 6 4" xfId="4142" xr:uid="{00000000-0005-0000-0000-000022060000}"/>
    <cellStyle name="20% - Accent2 4 6 4 2" xfId="6302" xr:uid="{00000000-0005-0000-0000-000023060000}"/>
    <cellStyle name="20% - Accent2 4 6 4 3" xfId="15105" xr:uid="{00000000-0005-0000-0000-000024060000}"/>
    <cellStyle name="20% - Accent2 4 6 5" xfId="6303" xr:uid="{00000000-0005-0000-0000-000025060000}"/>
    <cellStyle name="20% - Accent2 4 6 5 2" xfId="15106" xr:uid="{00000000-0005-0000-0000-000026060000}"/>
    <cellStyle name="20% - Accent2 4 6 6" xfId="6296" xr:uid="{00000000-0005-0000-0000-000027060000}"/>
    <cellStyle name="20% - Accent2 4 6 7" xfId="12527" xr:uid="{00000000-0005-0000-0000-000028060000}"/>
    <cellStyle name="20% - Accent2 4 7" xfId="1458" xr:uid="{00000000-0005-0000-0000-000029060000}"/>
    <cellStyle name="20% - Accent2 4 7 2" xfId="3872" xr:uid="{00000000-0005-0000-0000-00002A060000}"/>
    <cellStyle name="20% - Accent2 4 7 2 2" xfId="4145" xr:uid="{00000000-0005-0000-0000-00002B060000}"/>
    <cellStyle name="20% - Accent2 4 7 2 2 2" xfId="6306" xr:uid="{00000000-0005-0000-0000-00002C060000}"/>
    <cellStyle name="20% - Accent2 4 7 2 2 3" xfId="15107" xr:uid="{00000000-0005-0000-0000-00002D060000}"/>
    <cellStyle name="20% - Accent2 4 7 2 3" xfId="6307" xr:uid="{00000000-0005-0000-0000-00002E060000}"/>
    <cellStyle name="20% - Accent2 4 7 2 3 2" xfId="15108" xr:uid="{00000000-0005-0000-0000-00002F060000}"/>
    <cellStyle name="20% - Accent2 4 7 2 4" xfId="6305" xr:uid="{00000000-0005-0000-0000-000030060000}"/>
    <cellStyle name="20% - Accent2 4 7 2 5" xfId="12531" xr:uid="{00000000-0005-0000-0000-000031060000}"/>
    <cellStyle name="20% - Accent2 4 7 3" xfId="2129" xr:uid="{00000000-0005-0000-0000-000032060000}"/>
    <cellStyle name="20% - Accent2 4 7 3 2" xfId="6308" xr:uid="{00000000-0005-0000-0000-000033060000}"/>
    <cellStyle name="20% - Accent2 4 7 3 3" xfId="12532" xr:uid="{00000000-0005-0000-0000-000034060000}"/>
    <cellStyle name="20% - Accent2 4 7 4" xfId="4144" xr:uid="{00000000-0005-0000-0000-000035060000}"/>
    <cellStyle name="20% - Accent2 4 7 4 2" xfId="6309" xr:uid="{00000000-0005-0000-0000-000036060000}"/>
    <cellStyle name="20% - Accent2 4 7 4 3" xfId="15109" xr:uid="{00000000-0005-0000-0000-000037060000}"/>
    <cellStyle name="20% - Accent2 4 7 5" xfId="6310" xr:uid="{00000000-0005-0000-0000-000038060000}"/>
    <cellStyle name="20% - Accent2 4 7 5 2" xfId="15110" xr:uid="{00000000-0005-0000-0000-000039060000}"/>
    <cellStyle name="20% - Accent2 4 7 6" xfId="6304" xr:uid="{00000000-0005-0000-0000-00003A060000}"/>
    <cellStyle name="20% - Accent2 4 7 7" xfId="12530" xr:uid="{00000000-0005-0000-0000-00003B060000}"/>
    <cellStyle name="20% - Accent2 4 8" xfId="3954" xr:uid="{00000000-0005-0000-0000-00003C060000}"/>
    <cellStyle name="20% - Accent2 4 8 2" xfId="4146" xr:uid="{00000000-0005-0000-0000-00003D060000}"/>
    <cellStyle name="20% - Accent2 4 8 2 2" xfId="6312" xr:uid="{00000000-0005-0000-0000-00003E060000}"/>
    <cellStyle name="20% - Accent2 4 8 2 3" xfId="12534" xr:uid="{00000000-0005-0000-0000-00003F060000}"/>
    <cellStyle name="20% - Accent2 4 8 3" xfId="6313" xr:uid="{00000000-0005-0000-0000-000040060000}"/>
    <cellStyle name="20% - Accent2 4 8 3 2" xfId="15111" xr:uid="{00000000-0005-0000-0000-000041060000}"/>
    <cellStyle name="20% - Accent2 4 8 4" xfId="6311" xr:uid="{00000000-0005-0000-0000-000042060000}"/>
    <cellStyle name="20% - Accent2 4 8 5" xfId="12533" xr:uid="{00000000-0005-0000-0000-000043060000}"/>
    <cellStyle name="20% - Accent2 4 9" xfId="3551" xr:uid="{00000000-0005-0000-0000-000044060000}"/>
    <cellStyle name="20% - Accent2 4 9 2" xfId="4147" xr:uid="{00000000-0005-0000-0000-000045060000}"/>
    <cellStyle name="20% - Accent2 4 9 2 2" xfId="6315" xr:uid="{00000000-0005-0000-0000-000046060000}"/>
    <cellStyle name="20% - Accent2 4 9 2 3" xfId="12536" xr:uid="{00000000-0005-0000-0000-000047060000}"/>
    <cellStyle name="20% - Accent2 4 9 3" xfId="6316" xr:uid="{00000000-0005-0000-0000-000048060000}"/>
    <cellStyle name="20% - Accent2 4 9 3 2" xfId="15112" xr:uid="{00000000-0005-0000-0000-000049060000}"/>
    <cellStyle name="20% - Accent2 4 9 4" xfId="6314" xr:uid="{00000000-0005-0000-0000-00004A060000}"/>
    <cellStyle name="20% - Accent2 4 9 5" xfId="12535" xr:uid="{00000000-0005-0000-0000-00004B060000}"/>
    <cellStyle name="20% - Accent2 5" xfId="66" xr:uid="{00000000-0005-0000-0000-00004C060000}"/>
    <cellStyle name="20% - Accent2 5 10" xfId="4148" xr:uid="{00000000-0005-0000-0000-00004D060000}"/>
    <cellStyle name="20% - Accent2 5 10 2" xfId="6318" xr:uid="{00000000-0005-0000-0000-00004E060000}"/>
    <cellStyle name="20% - Accent2 5 10 3" xfId="12538" xr:uid="{00000000-0005-0000-0000-00004F060000}"/>
    <cellStyle name="20% - Accent2 5 11" xfId="6319" xr:uid="{00000000-0005-0000-0000-000050060000}"/>
    <cellStyle name="20% - Accent2 5 11 2" xfId="12539" xr:uid="{00000000-0005-0000-0000-000051060000}"/>
    <cellStyle name="20% - Accent2 5 12" xfId="6317" xr:uid="{00000000-0005-0000-0000-000052060000}"/>
    <cellStyle name="20% - Accent2 5 13" xfId="12537" xr:uid="{00000000-0005-0000-0000-000053060000}"/>
    <cellStyle name="20% - Accent2 5 2" xfId="328" xr:uid="{00000000-0005-0000-0000-000054060000}"/>
    <cellStyle name="20% - Accent2 5 2 2" xfId="870" xr:uid="{00000000-0005-0000-0000-000055060000}"/>
    <cellStyle name="20% - Accent2 5 2 2 2" xfId="3660" xr:uid="{00000000-0005-0000-0000-000056060000}"/>
    <cellStyle name="20% - Accent2 5 2 2 2 2" xfId="6322" xr:uid="{00000000-0005-0000-0000-000057060000}"/>
    <cellStyle name="20% - Accent2 5 2 2 2 3" xfId="15113" xr:uid="{00000000-0005-0000-0000-000058060000}"/>
    <cellStyle name="20% - Accent2 5 2 2 3" xfId="4150" xr:uid="{00000000-0005-0000-0000-000059060000}"/>
    <cellStyle name="20% - Accent2 5 2 2 3 2" xfId="6323" xr:uid="{00000000-0005-0000-0000-00005A060000}"/>
    <cellStyle name="20% - Accent2 5 2 2 3 3" xfId="15114" xr:uid="{00000000-0005-0000-0000-00005B060000}"/>
    <cellStyle name="20% - Accent2 5 2 2 4" xfId="6324" xr:uid="{00000000-0005-0000-0000-00005C060000}"/>
    <cellStyle name="20% - Accent2 5 2 2 4 2" xfId="15115" xr:uid="{00000000-0005-0000-0000-00005D060000}"/>
    <cellStyle name="20% - Accent2 5 2 2 5" xfId="6321" xr:uid="{00000000-0005-0000-0000-00005E060000}"/>
    <cellStyle name="20% - Accent2 5 2 2 6" xfId="12541" xr:uid="{00000000-0005-0000-0000-00005F060000}"/>
    <cellStyle name="20% - Accent2 5 2 3" xfId="1465" xr:uid="{00000000-0005-0000-0000-000060060000}"/>
    <cellStyle name="20% - Accent2 5 2 3 2" xfId="6325" xr:uid="{00000000-0005-0000-0000-000061060000}"/>
    <cellStyle name="20% - Accent2 5 2 3 3" xfId="12542" xr:uid="{00000000-0005-0000-0000-000062060000}"/>
    <cellStyle name="20% - Accent2 5 2 4" xfId="2131" xr:uid="{00000000-0005-0000-0000-000063060000}"/>
    <cellStyle name="20% - Accent2 5 2 4 2" xfId="6326" xr:uid="{00000000-0005-0000-0000-000064060000}"/>
    <cellStyle name="20% - Accent2 5 2 4 3" xfId="15116" xr:uid="{00000000-0005-0000-0000-000065060000}"/>
    <cellStyle name="20% - Accent2 5 2 5" xfId="4149" xr:uid="{00000000-0005-0000-0000-000066060000}"/>
    <cellStyle name="20% - Accent2 5 2 5 2" xfId="6327" xr:uid="{00000000-0005-0000-0000-000067060000}"/>
    <cellStyle name="20% - Accent2 5 2 5 3" xfId="15117" xr:uid="{00000000-0005-0000-0000-000068060000}"/>
    <cellStyle name="20% - Accent2 5 2 6" xfId="6328" xr:uid="{00000000-0005-0000-0000-000069060000}"/>
    <cellStyle name="20% - Accent2 5 2 6 2" xfId="15118" xr:uid="{00000000-0005-0000-0000-00006A060000}"/>
    <cellStyle name="20% - Accent2 5 2 7" xfId="6320" xr:uid="{00000000-0005-0000-0000-00006B060000}"/>
    <cellStyle name="20% - Accent2 5 2 8" xfId="12540" xr:uid="{00000000-0005-0000-0000-00006C060000}"/>
    <cellStyle name="20% - Accent2 5 3" xfId="329" xr:uid="{00000000-0005-0000-0000-00006D060000}"/>
    <cellStyle name="20% - Accent2 5 3 2" xfId="871" xr:uid="{00000000-0005-0000-0000-00006E060000}"/>
    <cellStyle name="20% - Accent2 5 3 2 2" xfId="3710" xr:uid="{00000000-0005-0000-0000-00006F060000}"/>
    <cellStyle name="20% - Accent2 5 3 2 2 2" xfId="6331" xr:uid="{00000000-0005-0000-0000-000070060000}"/>
    <cellStyle name="20% - Accent2 5 3 2 2 3" xfId="15119" xr:uid="{00000000-0005-0000-0000-000071060000}"/>
    <cellStyle name="20% - Accent2 5 3 2 3" xfId="4152" xr:uid="{00000000-0005-0000-0000-000072060000}"/>
    <cellStyle name="20% - Accent2 5 3 2 3 2" xfId="6332" xr:uid="{00000000-0005-0000-0000-000073060000}"/>
    <cellStyle name="20% - Accent2 5 3 2 3 3" xfId="15120" xr:uid="{00000000-0005-0000-0000-000074060000}"/>
    <cellStyle name="20% - Accent2 5 3 2 4" xfId="6333" xr:uid="{00000000-0005-0000-0000-000075060000}"/>
    <cellStyle name="20% - Accent2 5 3 2 4 2" xfId="15121" xr:uid="{00000000-0005-0000-0000-000076060000}"/>
    <cellStyle name="20% - Accent2 5 3 2 5" xfId="6330" xr:uid="{00000000-0005-0000-0000-000077060000}"/>
    <cellStyle name="20% - Accent2 5 3 2 6" xfId="12544" xr:uid="{00000000-0005-0000-0000-000078060000}"/>
    <cellStyle name="20% - Accent2 5 3 3" xfId="1466" xr:uid="{00000000-0005-0000-0000-000079060000}"/>
    <cellStyle name="20% - Accent2 5 3 3 2" xfId="6334" xr:uid="{00000000-0005-0000-0000-00007A060000}"/>
    <cellStyle name="20% - Accent2 5 3 3 3" xfId="12545" xr:uid="{00000000-0005-0000-0000-00007B060000}"/>
    <cellStyle name="20% - Accent2 5 3 4" xfId="2132" xr:uid="{00000000-0005-0000-0000-00007C060000}"/>
    <cellStyle name="20% - Accent2 5 3 4 2" xfId="6335" xr:uid="{00000000-0005-0000-0000-00007D060000}"/>
    <cellStyle name="20% - Accent2 5 3 4 3" xfId="15122" xr:uid="{00000000-0005-0000-0000-00007E060000}"/>
    <cellStyle name="20% - Accent2 5 3 5" xfId="4151" xr:uid="{00000000-0005-0000-0000-00007F060000}"/>
    <cellStyle name="20% - Accent2 5 3 5 2" xfId="6336" xr:uid="{00000000-0005-0000-0000-000080060000}"/>
    <cellStyle name="20% - Accent2 5 3 5 3" xfId="15123" xr:uid="{00000000-0005-0000-0000-000081060000}"/>
    <cellStyle name="20% - Accent2 5 3 6" xfId="6337" xr:uid="{00000000-0005-0000-0000-000082060000}"/>
    <cellStyle name="20% - Accent2 5 3 6 2" xfId="15124" xr:uid="{00000000-0005-0000-0000-000083060000}"/>
    <cellStyle name="20% - Accent2 5 3 7" xfId="6329" xr:uid="{00000000-0005-0000-0000-000084060000}"/>
    <cellStyle name="20% - Accent2 5 3 8" xfId="12543" xr:uid="{00000000-0005-0000-0000-000085060000}"/>
    <cellStyle name="20% - Accent2 5 4" xfId="327" xr:uid="{00000000-0005-0000-0000-000086060000}"/>
    <cellStyle name="20% - Accent2 5 4 2" xfId="1378" xr:uid="{00000000-0005-0000-0000-000087060000}"/>
    <cellStyle name="20% - Accent2 5 4 2 2" xfId="3760" xr:uid="{00000000-0005-0000-0000-000088060000}"/>
    <cellStyle name="20% - Accent2 5 4 2 2 2" xfId="6340" xr:uid="{00000000-0005-0000-0000-000089060000}"/>
    <cellStyle name="20% - Accent2 5 4 2 2 3" xfId="15125" xr:uid="{00000000-0005-0000-0000-00008A060000}"/>
    <cellStyle name="20% - Accent2 5 4 2 3" xfId="4154" xr:uid="{00000000-0005-0000-0000-00008B060000}"/>
    <cellStyle name="20% - Accent2 5 4 2 3 2" xfId="6341" xr:uid="{00000000-0005-0000-0000-00008C060000}"/>
    <cellStyle name="20% - Accent2 5 4 2 3 3" xfId="15126" xr:uid="{00000000-0005-0000-0000-00008D060000}"/>
    <cellStyle name="20% - Accent2 5 4 2 4" xfId="6342" xr:uid="{00000000-0005-0000-0000-00008E060000}"/>
    <cellStyle name="20% - Accent2 5 4 2 4 2" xfId="15127" xr:uid="{00000000-0005-0000-0000-00008F060000}"/>
    <cellStyle name="20% - Accent2 5 4 2 5" xfId="6339" xr:uid="{00000000-0005-0000-0000-000090060000}"/>
    <cellStyle name="20% - Accent2 5 4 2 6" xfId="12547" xr:uid="{00000000-0005-0000-0000-000091060000}"/>
    <cellStyle name="20% - Accent2 5 4 3" xfId="1467" xr:uid="{00000000-0005-0000-0000-000092060000}"/>
    <cellStyle name="20% - Accent2 5 4 3 2" xfId="6343" xr:uid="{00000000-0005-0000-0000-000093060000}"/>
    <cellStyle name="20% - Accent2 5 4 3 3" xfId="12548" xr:uid="{00000000-0005-0000-0000-000094060000}"/>
    <cellStyle name="20% - Accent2 5 4 4" xfId="2133" xr:uid="{00000000-0005-0000-0000-000095060000}"/>
    <cellStyle name="20% - Accent2 5 4 4 2" xfId="6344" xr:uid="{00000000-0005-0000-0000-000096060000}"/>
    <cellStyle name="20% - Accent2 5 4 4 3" xfId="15128" xr:uid="{00000000-0005-0000-0000-000097060000}"/>
    <cellStyle name="20% - Accent2 5 4 5" xfId="4153" xr:uid="{00000000-0005-0000-0000-000098060000}"/>
    <cellStyle name="20% - Accent2 5 4 5 2" xfId="6345" xr:uid="{00000000-0005-0000-0000-000099060000}"/>
    <cellStyle name="20% - Accent2 5 4 5 3" xfId="15129" xr:uid="{00000000-0005-0000-0000-00009A060000}"/>
    <cellStyle name="20% - Accent2 5 4 6" xfId="6346" xr:uid="{00000000-0005-0000-0000-00009B060000}"/>
    <cellStyle name="20% - Accent2 5 4 6 2" xfId="15130" xr:uid="{00000000-0005-0000-0000-00009C060000}"/>
    <cellStyle name="20% - Accent2 5 4 7" xfId="6338" xr:uid="{00000000-0005-0000-0000-00009D060000}"/>
    <cellStyle name="20% - Accent2 5 4 8" xfId="12546" xr:uid="{00000000-0005-0000-0000-00009E060000}"/>
    <cellStyle name="20% - Accent2 5 5" xfId="869" xr:uid="{00000000-0005-0000-0000-00009F060000}"/>
    <cellStyle name="20% - Accent2 5 5 2" xfId="1468" xr:uid="{00000000-0005-0000-0000-0000A0060000}"/>
    <cellStyle name="20% - Accent2 5 5 2 2" xfId="3820" xr:uid="{00000000-0005-0000-0000-0000A1060000}"/>
    <cellStyle name="20% - Accent2 5 5 2 2 2" xfId="6349" xr:uid="{00000000-0005-0000-0000-0000A2060000}"/>
    <cellStyle name="20% - Accent2 5 5 2 2 3" xfId="15131" xr:uid="{00000000-0005-0000-0000-0000A3060000}"/>
    <cellStyle name="20% - Accent2 5 5 2 3" xfId="4156" xr:uid="{00000000-0005-0000-0000-0000A4060000}"/>
    <cellStyle name="20% - Accent2 5 5 2 3 2" xfId="6350" xr:uid="{00000000-0005-0000-0000-0000A5060000}"/>
    <cellStyle name="20% - Accent2 5 5 2 3 3" xfId="15132" xr:uid="{00000000-0005-0000-0000-0000A6060000}"/>
    <cellStyle name="20% - Accent2 5 5 2 4" xfId="6351" xr:uid="{00000000-0005-0000-0000-0000A7060000}"/>
    <cellStyle name="20% - Accent2 5 5 2 4 2" xfId="15133" xr:uid="{00000000-0005-0000-0000-0000A8060000}"/>
    <cellStyle name="20% - Accent2 5 5 2 5" xfId="6348" xr:uid="{00000000-0005-0000-0000-0000A9060000}"/>
    <cellStyle name="20% - Accent2 5 5 2 6" xfId="12550" xr:uid="{00000000-0005-0000-0000-0000AA060000}"/>
    <cellStyle name="20% - Accent2 5 5 3" xfId="2134" xr:uid="{00000000-0005-0000-0000-0000AB060000}"/>
    <cellStyle name="20% - Accent2 5 5 3 2" xfId="6352" xr:uid="{00000000-0005-0000-0000-0000AC060000}"/>
    <cellStyle name="20% - Accent2 5 5 3 3" xfId="12551" xr:uid="{00000000-0005-0000-0000-0000AD060000}"/>
    <cellStyle name="20% - Accent2 5 5 4" xfId="4155" xr:uid="{00000000-0005-0000-0000-0000AE060000}"/>
    <cellStyle name="20% - Accent2 5 5 4 2" xfId="6353" xr:uid="{00000000-0005-0000-0000-0000AF060000}"/>
    <cellStyle name="20% - Accent2 5 5 4 3" xfId="15134" xr:uid="{00000000-0005-0000-0000-0000B0060000}"/>
    <cellStyle name="20% - Accent2 5 5 5" xfId="6354" xr:uid="{00000000-0005-0000-0000-0000B1060000}"/>
    <cellStyle name="20% - Accent2 5 5 5 2" xfId="15135" xr:uid="{00000000-0005-0000-0000-0000B2060000}"/>
    <cellStyle name="20% - Accent2 5 5 6" xfId="6347" xr:uid="{00000000-0005-0000-0000-0000B3060000}"/>
    <cellStyle name="20% - Accent2 5 5 7" xfId="12549" xr:uid="{00000000-0005-0000-0000-0000B4060000}"/>
    <cellStyle name="20% - Accent2 5 6" xfId="1464" xr:uid="{00000000-0005-0000-0000-0000B5060000}"/>
    <cellStyle name="20% - Accent2 5 6 2" xfId="3880" xr:uid="{00000000-0005-0000-0000-0000B6060000}"/>
    <cellStyle name="20% - Accent2 5 6 2 2" xfId="4158" xr:uid="{00000000-0005-0000-0000-0000B7060000}"/>
    <cellStyle name="20% - Accent2 5 6 2 2 2" xfId="6357" xr:uid="{00000000-0005-0000-0000-0000B8060000}"/>
    <cellStyle name="20% - Accent2 5 6 2 2 3" xfId="15136" xr:uid="{00000000-0005-0000-0000-0000B9060000}"/>
    <cellStyle name="20% - Accent2 5 6 2 3" xfId="6358" xr:uid="{00000000-0005-0000-0000-0000BA060000}"/>
    <cellStyle name="20% - Accent2 5 6 2 3 2" xfId="15137" xr:uid="{00000000-0005-0000-0000-0000BB060000}"/>
    <cellStyle name="20% - Accent2 5 6 2 4" xfId="6356" xr:uid="{00000000-0005-0000-0000-0000BC060000}"/>
    <cellStyle name="20% - Accent2 5 6 2 5" xfId="12553" xr:uid="{00000000-0005-0000-0000-0000BD060000}"/>
    <cellStyle name="20% - Accent2 5 6 3" xfId="2135" xr:uid="{00000000-0005-0000-0000-0000BE060000}"/>
    <cellStyle name="20% - Accent2 5 6 3 2" xfId="6359" xr:uid="{00000000-0005-0000-0000-0000BF060000}"/>
    <cellStyle name="20% - Accent2 5 6 3 3" xfId="12554" xr:uid="{00000000-0005-0000-0000-0000C0060000}"/>
    <cellStyle name="20% - Accent2 5 6 4" xfId="4157" xr:uid="{00000000-0005-0000-0000-0000C1060000}"/>
    <cellStyle name="20% - Accent2 5 6 4 2" xfId="6360" xr:uid="{00000000-0005-0000-0000-0000C2060000}"/>
    <cellStyle name="20% - Accent2 5 6 4 3" xfId="15138" xr:uid="{00000000-0005-0000-0000-0000C3060000}"/>
    <cellStyle name="20% - Accent2 5 6 5" xfId="6361" xr:uid="{00000000-0005-0000-0000-0000C4060000}"/>
    <cellStyle name="20% - Accent2 5 6 5 2" xfId="15139" xr:uid="{00000000-0005-0000-0000-0000C5060000}"/>
    <cellStyle name="20% - Accent2 5 6 6" xfId="6355" xr:uid="{00000000-0005-0000-0000-0000C6060000}"/>
    <cellStyle name="20% - Accent2 5 6 7" xfId="12552" xr:uid="{00000000-0005-0000-0000-0000C7060000}"/>
    <cellStyle name="20% - Accent2 5 7" xfId="3966" xr:uid="{00000000-0005-0000-0000-0000C8060000}"/>
    <cellStyle name="20% - Accent2 5 7 2" xfId="4159" xr:uid="{00000000-0005-0000-0000-0000C9060000}"/>
    <cellStyle name="20% - Accent2 5 7 2 2" xfId="6363" xr:uid="{00000000-0005-0000-0000-0000CA060000}"/>
    <cellStyle name="20% - Accent2 5 7 2 3" xfId="12556" xr:uid="{00000000-0005-0000-0000-0000CB060000}"/>
    <cellStyle name="20% - Accent2 5 7 3" xfId="6364" xr:uid="{00000000-0005-0000-0000-0000CC060000}"/>
    <cellStyle name="20% - Accent2 5 7 3 2" xfId="15140" xr:uid="{00000000-0005-0000-0000-0000CD060000}"/>
    <cellStyle name="20% - Accent2 5 7 4" xfId="6362" xr:uid="{00000000-0005-0000-0000-0000CE060000}"/>
    <cellStyle name="20% - Accent2 5 7 5" xfId="12555" xr:uid="{00000000-0005-0000-0000-0000CF060000}"/>
    <cellStyle name="20% - Accent2 5 8" xfId="3581" xr:uid="{00000000-0005-0000-0000-0000D0060000}"/>
    <cellStyle name="20% - Accent2 5 8 2" xfId="4160" xr:uid="{00000000-0005-0000-0000-0000D1060000}"/>
    <cellStyle name="20% - Accent2 5 8 2 2" xfId="6366" xr:uid="{00000000-0005-0000-0000-0000D2060000}"/>
    <cellStyle name="20% - Accent2 5 8 2 3" xfId="12558" xr:uid="{00000000-0005-0000-0000-0000D3060000}"/>
    <cellStyle name="20% - Accent2 5 8 3" xfId="6367" xr:uid="{00000000-0005-0000-0000-0000D4060000}"/>
    <cellStyle name="20% - Accent2 5 8 3 2" xfId="15141" xr:uid="{00000000-0005-0000-0000-0000D5060000}"/>
    <cellStyle name="20% - Accent2 5 8 4" xfId="6365" xr:uid="{00000000-0005-0000-0000-0000D6060000}"/>
    <cellStyle name="20% - Accent2 5 8 5" xfId="12557" xr:uid="{00000000-0005-0000-0000-0000D7060000}"/>
    <cellStyle name="20% - Accent2 5 9" xfId="2130" xr:uid="{00000000-0005-0000-0000-0000D8060000}"/>
    <cellStyle name="20% - Accent2 5 9 2" xfId="6368" xr:uid="{00000000-0005-0000-0000-0000D9060000}"/>
    <cellStyle name="20% - Accent2 5 9 3" xfId="12559" xr:uid="{00000000-0005-0000-0000-0000DA060000}"/>
    <cellStyle name="20% - Accent2 6" xfId="330" xr:uid="{00000000-0005-0000-0000-0000DB060000}"/>
    <cellStyle name="20% - Accent2 6 10" xfId="6369" xr:uid="{00000000-0005-0000-0000-0000DC060000}"/>
    <cellStyle name="20% - Accent2 6 11" xfId="12560" xr:uid="{00000000-0005-0000-0000-0000DD060000}"/>
    <cellStyle name="20% - Accent2 6 2" xfId="1392" xr:uid="{00000000-0005-0000-0000-0000DE060000}"/>
    <cellStyle name="20% - Accent2 6 2 2" xfId="1470" xr:uid="{00000000-0005-0000-0000-0000DF060000}"/>
    <cellStyle name="20% - Accent2 6 2 2 2" xfId="3770" xr:uid="{00000000-0005-0000-0000-0000E0060000}"/>
    <cellStyle name="20% - Accent2 6 2 2 2 2" xfId="6372" xr:uid="{00000000-0005-0000-0000-0000E1060000}"/>
    <cellStyle name="20% - Accent2 6 2 2 2 3" xfId="15142" xr:uid="{00000000-0005-0000-0000-0000E2060000}"/>
    <cellStyle name="20% - Accent2 6 2 2 3" xfId="4163" xr:uid="{00000000-0005-0000-0000-0000E3060000}"/>
    <cellStyle name="20% - Accent2 6 2 2 3 2" xfId="6373" xr:uid="{00000000-0005-0000-0000-0000E4060000}"/>
    <cellStyle name="20% - Accent2 6 2 2 3 3" xfId="15143" xr:uid="{00000000-0005-0000-0000-0000E5060000}"/>
    <cellStyle name="20% - Accent2 6 2 2 4" xfId="6374" xr:uid="{00000000-0005-0000-0000-0000E6060000}"/>
    <cellStyle name="20% - Accent2 6 2 2 4 2" xfId="15144" xr:uid="{00000000-0005-0000-0000-0000E7060000}"/>
    <cellStyle name="20% - Accent2 6 2 2 5" xfId="6371" xr:uid="{00000000-0005-0000-0000-0000E8060000}"/>
    <cellStyle name="20% - Accent2 6 2 2 6" xfId="12562" xr:uid="{00000000-0005-0000-0000-0000E9060000}"/>
    <cellStyle name="20% - Accent2 6 2 3" xfId="2137" xr:uid="{00000000-0005-0000-0000-0000EA060000}"/>
    <cellStyle name="20% - Accent2 6 2 3 2" xfId="6375" xr:uid="{00000000-0005-0000-0000-0000EB060000}"/>
    <cellStyle name="20% - Accent2 6 2 3 3" xfId="12563" xr:uid="{00000000-0005-0000-0000-0000EC060000}"/>
    <cellStyle name="20% - Accent2 6 2 4" xfId="4162" xr:uid="{00000000-0005-0000-0000-0000ED060000}"/>
    <cellStyle name="20% - Accent2 6 2 4 2" xfId="6376" xr:uid="{00000000-0005-0000-0000-0000EE060000}"/>
    <cellStyle name="20% - Accent2 6 2 4 3" xfId="15145" xr:uid="{00000000-0005-0000-0000-0000EF060000}"/>
    <cellStyle name="20% - Accent2 6 2 5" xfId="6377" xr:uid="{00000000-0005-0000-0000-0000F0060000}"/>
    <cellStyle name="20% - Accent2 6 2 5 2" xfId="15146" xr:uid="{00000000-0005-0000-0000-0000F1060000}"/>
    <cellStyle name="20% - Accent2 6 2 6" xfId="6370" xr:uid="{00000000-0005-0000-0000-0000F2060000}"/>
    <cellStyle name="20% - Accent2 6 2 7" xfId="12561" xr:uid="{00000000-0005-0000-0000-0000F3060000}"/>
    <cellStyle name="20% - Accent2 6 3" xfId="872" xr:uid="{00000000-0005-0000-0000-0000F4060000}"/>
    <cellStyle name="20% - Accent2 6 3 2" xfId="1471" xr:uid="{00000000-0005-0000-0000-0000F5060000}"/>
    <cellStyle name="20% - Accent2 6 3 2 2" xfId="3830" xr:uid="{00000000-0005-0000-0000-0000F6060000}"/>
    <cellStyle name="20% - Accent2 6 3 2 2 2" xfId="6380" xr:uid="{00000000-0005-0000-0000-0000F7060000}"/>
    <cellStyle name="20% - Accent2 6 3 2 2 3" xfId="15147" xr:uid="{00000000-0005-0000-0000-0000F8060000}"/>
    <cellStyle name="20% - Accent2 6 3 2 3" xfId="4165" xr:uid="{00000000-0005-0000-0000-0000F9060000}"/>
    <cellStyle name="20% - Accent2 6 3 2 3 2" xfId="6381" xr:uid="{00000000-0005-0000-0000-0000FA060000}"/>
    <cellStyle name="20% - Accent2 6 3 2 3 3" xfId="15148" xr:uid="{00000000-0005-0000-0000-0000FB060000}"/>
    <cellStyle name="20% - Accent2 6 3 2 4" xfId="6382" xr:uid="{00000000-0005-0000-0000-0000FC060000}"/>
    <cellStyle name="20% - Accent2 6 3 2 4 2" xfId="15149" xr:uid="{00000000-0005-0000-0000-0000FD060000}"/>
    <cellStyle name="20% - Accent2 6 3 2 5" xfId="6379" xr:uid="{00000000-0005-0000-0000-0000FE060000}"/>
    <cellStyle name="20% - Accent2 6 3 2 6" xfId="12565" xr:uid="{00000000-0005-0000-0000-0000FF060000}"/>
    <cellStyle name="20% - Accent2 6 3 3" xfId="2138" xr:uid="{00000000-0005-0000-0000-000000070000}"/>
    <cellStyle name="20% - Accent2 6 3 3 2" xfId="6383" xr:uid="{00000000-0005-0000-0000-000001070000}"/>
    <cellStyle name="20% - Accent2 6 3 3 3" xfId="12566" xr:uid="{00000000-0005-0000-0000-000002070000}"/>
    <cellStyle name="20% - Accent2 6 3 4" xfId="4164" xr:uid="{00000000-0005-0000-0000-000003070000}"/>
    <cellStyle name="20% - Accent2 6 3 4 2" xfId="6384" xr:uid="{00000000-0005-0000-0000-000004070000}"/>
    <cellStyle name="20% - Accent2 6 3 4 3" xfId="15150" xr:uid="{00000000-0005-0000-0000-000005070000}"/>
    <cellStyle name="20% - Accent2 6 3 5" xfId="6385" xr:uid="{00000000-0005-0000-0000-000006070000}"/>
    <cellStyle name="20% - Accent2 6 3 5 2" xfId="15151" xr:uid="{00000000-0005-0000-0000-000007070000}"/>
    <cellStyle name="20% - Accent2 6 3 6" xfId="6378" xr:uid="{00000000-0005-0000-0000-000008070000}"/>
    <cellStyle name="20% - Accent2 6 3 7" xfId="12564" xr:uid="{00000000-0005-0000-0000-000009070000}"/>
    <cellStyle name="20% - Accent2 6 4" xfId="1469" xr:uid="{00000000-0005-0000-0000-00000A070000}"/>
    <cellStyle name="20% - Accent2 6 4 2" xfId="3890" xr:uid="{00000000-0005-0000-0000-00000B070000}"/>
    <cellStyle name="20% - Accent2 6 4 2 2" xfId="4167" xr:uid="{00000000-0005-0000-0000-00000C070000}"/>
    <cellStyle name="20% - Accent2 6 4 2 2 2" xfId="6388" xr:uid="{00000000-0005-0000-0000-00000D070000}"/>
    <cellStyle name="20% - Accent2 6 4 2 2 3" xfId="15152" xr:uid="{00000000-0005-0000-0000-00000E070000}"/>
    <cellStyle name="20% - Accent2 6 4 2 3" xfId="6389" xr:uid="{00000000-0005-0000-0000-00000F070000}"/>
    <cellStyle name="20% - Accent2 6 4 2 3 2" xfId="15153" xr:uid="{00000000-0005-0000-0000-000010070000}"/>
    <cellStyle name="20% - Accent2 6 4 2 4" xfId="6387" xr:uid="{00000000-0005-0000-0000-000011070000}"/>
    <cellStyle name="20% - Accent2 6 4 2 5" xfId="12568" xr:uid="{00000000-0005-0000-0000-000012070000}"/>
    <cellStyle name="20% - Accent2 6 4 3" xfId="2139" xr:uid="{00000000-0005-0000-0000-000013070000}"/>
    <cellStyle name="20% - Accent2 6 4 3 2" xfId="6390" xr:uid="{00000000-0005-0000-0000-000014070000}"/>
    <cellStyle name="20% - Accent2 6 4 3 3" xfId="12569" xr:uid="{00000000-0005-0000-0000-000015070000}"/>
    <cellStyle name="20% - Accent2 6 4 4" xfId="4166" xr:uid="{00000000-0005-0000-0000-000016070000}"/>
    <cellStyle name="20% - Accent2 6 4 4 2" xfId="6391" xr:uid="{00000000-0005-0000-0000-000017070000}"/>
    <cellStyle name="20% - Accent2 6 4 4 3" xfId="15154" xr:uid="{00000000-0005-0000-0000-000018070000}"/>
    <cellStyle name="20% - Accent2 6 4 5" xfId="6392" xr:uid="{00000000-0005-0000-0000-000019070000}"/>
    <cellStyle name="20% - Accent2 6 4 5 2" xfId="15155" xr:uid="{00000000-0005-0000-0000-00001A070000}"/>
    <cellStyle name="20% - Accent2 6 4 6" xfId="6386" xr:uid="{00000000-0005-0000-0000-00001B070000}"/>
    <cellStyle name="20% - Accent2 6 4 7" xfId="12567" xr:uid="{00000000-0005-0000-0000-00001C070000}"/>
    <cellStyle name="20% - Accent2 6 5" xfId="3979" xr:uid="{00000000-0005-0000-0000-00001D070000}"/>
    <cellStyle name="20% - Accent2 6 5 2" xfId="4168" xr:uid="{00000000-0005-0000-0000-00001E070000}"/>
    <cellStyle name="20% - Accent2 6 5 2 2" xfId="6394" xr:uid="{00000000-0005-0000-0000-00001F070000}"/>
    <cellStyle name="20% - Accent2 6 5 2 3" xfId="12571" xr:uid="{00000000-0005-0000-0000-000020070000}"/>
    <cellStyle name="20% - Accent2 6 5 3" xfId="6395" xr:uid="{00000000-0005-0000-0000-000021070000}"/>
    <cellStyle name="20% - Accent2 6 5 3 2" xfId="15156" xr:uid="{00000000-0005-0000-0000-000022070000}"/>
    <cellStyle name="20% - Accent2 6 5 4" xfId="6393" xr:uid="{00000000-0005-0000-0000-000023070000}"/>
    <cellStyle name="20% - Accent2 6 5 5" xfId="12570" xr:uid="{00000000-0005-0000-0000-000024070000}"/>
    <cellStyle name="20% - Accent2 6 6" xfId="3621" xr:uid="{00000000-0005-0000-0000-000025070000}"/>
    <cellStyle name="20% - Accent2 6 6 2" xfId="4169" xr:uid="{00000000-0005-0000-0000-000026070000}"/>
    <cellStyle name="20% - Accent2 6 6 2 2" xfId="6397" xr:uid="{00000000-0005-0000-0000-000027070000}"/>
    <cellStyle name="20% - Accent2 6 6 2 3" xfId="12573" xr:uid="{00000000-0005-0000-0000-000028070000}"/>
    <cellStyle name="20% - Accent2 6 6 3" xfId="6398" xr:uid="{00000000-0005-0000-0000-000029070000}"/>
    <cellStyle name="20% - Accent2 6 6 3 2" xfId="15157" xr:uid="{00000000-0005-0000-0000-00002A070000}"/>
    <cellStyle name="20% - Accent2 6 6 4" xfId="6396" xr:uid="{00000000-0005-0000-0000-00002B070000}"/>
    <cellStyle name="20% - Accent2 6 6 5" xfId="12572" xr:uid="{00000000-0005-0000-0000-00002C070000}"/>
    <cellStyle name="20% - Accent2 6 7" xfId="2136" xr:uid="{00000000-0005-0000-0000-00002D070000}"/>
    <cellStyle name="20% - Accent2 6 7 2" xfId="6399" xr:uid="{00000000-0005-0000-0000-00002E070000}"/>
    <cellStyle name="20% - Accent2 6 7 3" xfId="12574" xr:uid="{00000000-0005-0000-0000-00002F070000}"/>
    <cellStyle name="20% - Accent2 6 8" xfId="4161" xr:uid="{00000000-0005-0000-0000-000030070000}"/>
    <cellStyle name="20% - Accent2 6 8 2" xfId="6400" xr:uid="{00000000-0005-0000-0000-000031070000}"/>
    <cellStyle name="20% - Accent2 6 8 3" xfId="12575" xr:uid="{00000000-0005-0000-0000-000032070000}"/>
    <cellStyle name="20% - Accent2 6 9" xfId="6401" xr:uid="{00000000-0005-0000-0000-000033070000}"/>
    <cellStyle name="20% - Accent2 6 9 2" xfId="12576" xr:uid="{00000000-0005-0000-0000-000034070000}"/>
    <cellStyle name="20% - Accent2 7" xfId="331" xr:uid="{00000000-0005-0000-0000-000035070000}"/>
    <cellStyle name="20% - Accent2 7 2" xfId="873" xr:uid="{00000000-0005-0000-0000-000036070000}"/>
    <cellStyle name="20% - Accent2 7 2 2" xfId="3900" xr:uid="{00000000-0005-0000-0000-000037070000}"/>
    <cellStyle name="20% - Accent2 7 2 2 2" xfId="4172" xr:uid="{00000000-0005-0000-0000-000038070000}"/>
    <cellStyle name="20% - Accent2 7 2 2 2 2" xfId="6405" xr:uid="{00000000-0005-0000-0000-000039070000}"/>
    <cellStyle name="20% - Accent2 7 2 2 2 3" xfId="15158" xr:uid="{00000000-0005-0000-0000-00003A070000}"/>
    <cellStyle name="20% - Accent2 7 2 2 3" xfId="6406" xr:uid="{00000000-0005-0000-0000-00003B070000}"/>
    <cellStyle name="20% - Accent2 7 2 2 3 2" xfId="15159" xr:uid="{00000000-0005-0000-0000-00003C070000}"/>
    <cellStyle name="20% - Accent2 7 2 2 4" xfId="6404" xr:uid="{00000000-0005-0000-0000-00003D070000}"/>
    <cellStyle name="20% - Accent2 7 2 2 5" xfId="12579" xr:uid="{00000000-0005-0000-0000-00003E070000}"/>
    <cellStyle name="20% - Accent2 7 2 3" xfId="2141" xr:uid="{00000000-0005-0000-0000-00003F070000}"/>
    <cellStyle name="20% - Accent2 7 2 3 2" xfId="6407" xr:uid="{00000000-0005-0000-0000-000040070000}"/>
    <cellStyle name="20% - Accent2 7 2 3 3" xfId="12580" xr:uid="{00000000-0005-0000-0000-000041070000}"/>
    <cellStyle name="20% - Accent2 7 2 4" xfId="4171" xr:uid="{00000000-0005-0000-0000-000042070000}"/>
    <cellStyle name="20% - Accent2 7 2 4 2" xfId="6408" xr:uid="{00000000-0005-0000-0000-000043070000}"/>
    <cellStyle name="20% - Accent2 7 2 4 3" xfId="15160" xr:uid="{00000000-0005-0000-0000-000044070000}"/>
    <cellStyle name="20% - Accent2 7 2 5" xfId="6409" xr:uid="{00000000-0005-0000-0000-000045070000}"/>
    <cellStyle name="20% - Accent2 7 2 5 2" xfId="15161" xr:uid="{00000000-0005-0000-0000-000046070000}"/>
    <cellStyle name="20% - Accent2 7 2 6" xfId="6403" xr:uid="{00000000-0005-0000-0000-000047070000}"/>
    <cellStyle name="20% - Accent2 7 2 7" xfId="12578" xr:uid="{00000000-0005-0000-0000-000048070000}"/>
    <cellStyle name="20% - Accent2 7 3" xfId="1472" xr:uid="{00000000-0005-0000-0000-000049070000}"/>
    <cellStyle name="20% - Accent2 7 3 2" xfId="3993" xr:uid="{00000000-0005-0000-0000-00004A070000}"/>
    <cellStyle name="20% - Accent2 7 3 2 2" xfId="6411" xr:uid="{00000000-0005-0000-0000-00004B070000}"/>
    <cellStyle name="20% - Accent2 7 3 2 3" xfId="12582" xr:uid="{00000000-0005-0000-0000-00004C070000}"/>
    <cellStyle name="20% - Accent2 7 3 3" xfId="4173" xr:uid="{00000000-0005-0000-0000-00004D070000}"/>
    <cellStyle name="20% - Accent2 7 3 3 2" xfId="6412" xr:uid="{00000000-0005-0000-0000-00004E070000}"/>
    <cellStyle name="20% - Accent2 7 3 3 3" xfId="15162" xr:uid="{00000000-0005-0000-0000-00004F070000}"/>
    <cellStyle name="20% - Accent2 7 3 4" xfId="6413" xr:uid="{00000000-0005-0000-0000-000050070000}"/>
    <cellStyle name="20% - Accent2 7 3 4 2" xfId="15163" xr:uid="{00000000-0005-0000-0000-000051070000}"/>
    <cellStyle name="20% - Accent2 7 3 5" xfId="6410" xr:uid="{00000000-0005-0000-0000-000052070000}"/>
    <cellStyle name="20% - Accent2 7 3 6" xfId="12581" xr:uid="{00000000-0005-0000-0000-000053070000}"/>
    <cellStyle name="20% - Accent2 7 4" xfId="3671" xr:uid="{00000000-0005-0000-0000-000054070000}"/>
    <cellStyle name="20% - Accent2 7 4 2" xfId="4174" xr:uid="{00000000-0005-0000-0000-000055070000}"/>
    <cellStyle name="20% - Accent2 7 4 2 2" xfId="6415" xr:uid="{00000000-0005-0000-0000-000056070000}"/>
    <cellStyle name="20% - Accent2 7 4 2 3" xfId="12584" xr:uid="{00000000-0005-0000-0000-000057070000}"/>
    <cellStyle name="20% - Accent2 7 4 3" xfId="6416" xr:uid="{00000000-0005-0000-0000-000058070000}"/>
    <cellStyle name="20% - Accent2 7 4 3 2" xfId="15164" xr:uid="{00000000-0005-0000-0000-000059070000}"/>
    <cellStyle name="20% - Accent2 7 4 4" xfId="6414" xr:uid="{00000000-0005-0000-0000-00005A070000}"/>
    <cellStyle name="20% - Accent2 7 4 5" xfId="12583" xr:uid="{00000000-0005-0000-0000-00005B070000}"/>
    <cellStyle name="20% - Accent2 7 5" xfId="2140" xr:uid="{00000000-0005-0000-0000-00005C070000}"/>
    <cellStyle name="20% - Accent2 7 5 2" xfId="6417" xr:uid="{00000000-0005-0000-0000-00005D070000}"/>
    <cellStyle name="20% - Accent2 7 5 3" xfId="12585" xr:uid="{00000000-0005-0000-0000-00005E070000}"/>
    <cellStyle name="20% - Accent2 7 6" xfId="4170" xr:uid="{00000000-0005-0000-0000-00005F070000}"/>
    <cellStyle name="20% - Accent2 7 6 2" xfId="6418" xr:uid="{00000000-0005-0000-0000-000060070000}"/>
    <cellStyle name="20% - Accent2 7 6 3" xfId="12586" xr:uid="{00000000-0005-0000-0000-000061070000}"/>
    <cellStyle name="20% - Accent2 7 7" xfId="6419" xr:uid="{00000000-0005-0000-0000-000062070000}"/>
    <cellStyle name="20% - Accent2 7 7 2" xfId="12587" xr:uid="{00000000-0005-0000-0000-000063070000}"/>
    <cellStyle name="20% - Accent2 7 8" xfId="6402" xr:uid="{00000000-0005-0000-0000-000064070000}"/>
    <cellStyle name="20% - Accent2 7 9" xfId="12577" xr:uid="{00000000-0005-0000-0000-000065070000}"/>
    <cellStyle name="20% - Accent2 8" xfId="1324" xr:uid="{00000000-0005-0000-0000-000066070000}"/>
    <cellStyle name="20% - Accent2 8 2" xfId="1473" xr:uid="{00000000-0005-0000-0000-000067070000}"/>
    <cellStyle name="20% - Accent2 8 2 2" xfId="3721" xr:uid="{00000000-0005-0000-0000-000068070000}"/>
    <cellStyle name="20% - Accent2 8 2 2 2" xfId="6422" xr:uid="{00000000-0005-0000-0000-000069070000}"/>
    <cellStyle name="20% - Accent2 8 2 2 3" xfId="12590" xr:uid="{00000000-0005-0000-0000-00006A070000}"/>
    <cellStyle name="20% - Accent2 8 2 3" xfId="4176" xr:uid="{00000000-0005-0000-0000-00006B070000}"/>
    <cellStyle name="20% - Accent2 8 2 3 2" xfId="6423" xr:uid="{00000000-0005-0000-0000-00006C070000}"/>
    <cellStyle name="20% - Accent2 8 2 3 3" xfId="15165" xr:uid="{00000000-0005-0000-0000-00006D070000}"/>
    <cellStyle name="20% - Accent2 8 2 4" xfId="6424" xr:uid="{00000000-0005-0000-0000-00006E070000}"/>
    <cellStyle name="20% - Accent2 8 2 4 2" xfId="15166" xr:uid="{00000000-0005-0000-0000-00006F070000}"/>
    <cellStyle name="20% - Accent2 8 2 5" xfId="6421" xr:uid="{00000000-0005-0000-0000-000070070000}"/>
    <cellStyle name="20% - Accent2 8 2 6" xfId="12589" xr:uid="{00000000-0005-0000-0000-000071070000}"/>
    <cellStyle name="20% - Accent2 8 3" xfId="2142" xr:uid="{00000000-0005-0000-0000-000072070000}"/>
    <cellStyle name="20% - Accent2 8 3 2" xfId="6425" xr:uid="{00000000-0005-0000-0000-000073070000}"/>
    <cellStyle name="20% - Accent2 8 3 3" xfId="12591" xr:uid="{00000000-0005-0000-0000-000074070000}"/>
    <cellStyle name="20% - Accent2 8 4" xfId="4175" xr:uid="{00000000-0005-0000-0000-000075070000}"/>
    <cellStyle name="20% - Accent2 8 4 2" xfId="6426" xr:uid="{00000000-0005-0000-0000-000076070000}"/>
    <cellStyle name="20% - Accent2 8 4 3" xfId="15167" xr:uid="{00000000-0005-0000-0000-000077070000}"/>
    <cellStyle name="20% - Accent2 8 5" xfId="6427" xr:uid="{00000000-0005-0000-0000-000078070000}"/>
    <cellStyle name="20% - Accent2 8 5 2" xfId="15168" xr:uid="{00000000-0005-0000-0000-000079070000}"/>
    <cellStyle name="20% - Accent2 8 6" xfId="6420" xr:uid="{00000000-0005-0000-0000-00007A070000}"/>
    <cellStyle name="20% - Accent2 8 7" xfId="12588" xr:uid="{00000000-0005-0000-0000-00007B070000}"/>
    <cellStyle name="20% - Accent2 9" xfId="853" xr:uid="{00000000-0005-0000-0000-00007C070000}"/>
    <cellStyle name="20% - Accent2 9 2" xfId="1474" xr:uid="{00000000-0005-0000-0000-00007D070000}"/>
    <cellStyle name="20% - Accent2 9 2 2" xfId="3781" xr:uid="{00000000-0005-0000-0000-00007E070000}"/>
    <cellStyle name="20% - Accent2 9 2 2 2" xfId="6430" xr:uid="{00000000-0005-0000-0000-00007F070000}"/>
    <cellStyle name="20% - Accent2 9 2 2 3" xfId="15169" xr:uid="{00000000-0005-0000-0000-000080070000}"/>
    <cellStyle name="20% - Accent2 9 2 3" xfId="4178" xr:uid="{00000000-0005-0000-0000-000081070000}"/>
    <cellStyle name="20% - Accent2 9 2 3 2" xfId="6431" xr:uid="{00000000-0005-0000-0000-000082070000}"/>
    <cellStyle name="20% - Accent2 9 2 3 3" xfId="15170" xr:uid="{00000000-0005-0000-0000-000083070000}"/>
    <cellStyle name="20% - Accent2 9 2 4" xfId="6432" xr:uid="{00000000-0005-0000-0000-000084070000}"/>
    <cellStyle name="20% - Accent2 9 2 4 2" xfId="15171" xr:uid="{00000000-0005-0000-0000-000085070000}"/>
    <cellStyle name="20% - Accent2 9 2 5" xfId="6429" xr:uid="{00000000-0005-0000-0000-000086070000}"/>
    <cellStyle name="20% - Accent2 9 2 6" xfId="12593" xr:uid="{00000000-0005-0000-0000-000087070000}"/>
    <cellStyle name="20% - Accent2 9 3" xfId="2143" xr:uid="{00000000-0005-0000-0000-000088070000}"/>
    <cellStyle name="20% - Accent2 9 3 2" xfId="6433" xr:uid="{00000000-0005-0000-0000-000089070000}"/>
    <cellStyle name="20% - Accent2 9 3 3" xfId="12594" xr:uid="{00000000-0005-0000-0000-00008A070000}"/>
    <cellStyle name="20% - Accent2 9 4" xfId="4177" xr:uid="{00000000-0005-0000-0000-00008B070000}"/>
    <cellStyle name="20% - Accent2 9 4 2" xfId="6434" xr:uid="{00000000-0005-0000-0000-00008C070000}"/>
    <cellStyle name="20% - Accent2 9 4 3" xfId="15172" xr:uid="{00000000-0005-0000-0000-00008D070000}"/>
    <cellStyle name="20% - Accent2 9 5" xfId="6435" xr:uid="{00000000-0005-0000-0000-00008E070000}"/>
    <cellStyle name="20% - Accent2 9 5 2" xfId="15173" xr:uid="{00000000-0005-0000-0000-00008F070000}"/>
    <cellStyle name="20% - Accent2 9 6" xfId="6428" xr:uid="{00000000-0005-0000-0000-000090070000}"/>
    <cellStyle name="20% - Accent2 9 7" xfId="12592" xr:uid="{00000000-0005-0000-0000-000091070000}"/>
    <cellStyle name="20% - Accent3" xfId="30" builtinId="38" customBuiltin="1"/>
    <cellStyle name="20% - Accent3 10" xfId="1475" xr:uid="{00000000-0005-0000-0000-000093070000}"/>
    <cellStyle name="20% - Accent3 10 2" xfId="3842" xr:uid="{00000000-0005-0000-0000-000094070000}"/>
    <cellStyle name="20% - Accent3 10 2 2" xfId="4181" xr:uid="{00000000-0005-0000-0000-000095070000}"/>
    <cellStyle name="20% - Accent3 10 2 2 2" xfId="6439" xr:uid="{00000000-0005-0000-0000-000096070000}"/>
    <cellStyle name="20% - Accent3 10 2 2 3" xfId="15174" xr:uid="{00000000-0005-0000-0000-000097070000}"/>
    <cellStyle name="20% - Accent3 10 2 3" xfId="6440" xr:uid="{00000000-0005-0000-0000-000098070000}"/>
    <cellStyle name="20% - Accent3 10 2 3 2" xfId="15175" xr:uid="{00000000-0005-0000-0000-000099070000}"/>
    <cellStyle name="20% - Accent3 10 2 4" xfId="6438" xr:uid="{00000000-0005-0000-0000-00009A070000}"/>
    <cellStyle name="20% - Accent3 10 2 5" xfId="12597" xr:uid="{00000000-0005-0000-0000-00009B070000}"/>
    <cellStyle name="20% - Accent3 10 3" xfId="2145" xr:uid="{00000000-0005-0000-0000-00009C070000}"/>
    <cellStyle name="20% - Accent3 10 3 2" xfId="6441" xr:uid="{00000000-0005-0000-0000-00009D070000}"/>
    <cellStyle name="20% - Accent3 10 3 3" xfId="12598" xr:uid="{00000000-0005-0000-0000-00009E070000}"/>
    <cellStyle name="20% - Accent3 10 4" xfId="4180" xr:uid="{00000000-0005-0000-0000-00009F070000}"/>
    <cellStyle name="20% - Accent3 10 4 2" xfId="6442" xr:uid="{00000000-0005-0000-0000-0000A0070000}"/>
    <cellStyle name="20% - Accent3 10 4 3" xfId="15176" xr:uid="{00000000-0005-0000-0000-0000A1070000}"/>
    <cellStyle name="20% - Accent3 10 5" xfId="6443" xr:uid="{00000000-0005-0000-0000-0000A2070000}"/>
    <cellStyle name="20% - Accent3 10 5 2" xfId="15177" xr:uid="{00000000-0005-0000-0000-0000A3070000}"/>
    <cellStyle name="20% - Accent3 10 6" xfId="6437" xr:uid="{00000000-0005-0000-0000-0000A4070000}"/>
    <cellStyle name="20% - Accent3 10 7" xfId="12596" xr:uid="{00000000-0005-0000-0000-0000A5070000}"/>
    <cellStyle name="20% - Accent3 11" xfId="3913" xr:uid="{00000000-0005-0000-0000-0000A6070000}"/>
    <cellStyle name="20% - Accent3 11 2" xfId="4182" xr:uid="{00000000-0005-0000-0000-0000A7070000}"/>
    <cellStyle name="20% - Accent3 11 2 2" xfId="6445" xr:uid="{00000000-0005-0000-0000-0000A8070000}"/>
    <cellStyle name="20% - Accent3 11 2 3" xfId="12600" xr:uid="{00000000-0005-0000-0000-0000A9070000}"/>
    <cellStyle name="20% - Accent3 11 3" xfId="6446" xr:uid="{00000000-0005-0000-0000-0000AA070000}"/>
    <cellStyle name="20% - Accent3 11 3 2" xfId="15178" xr:uid="{00000000-0005-0000-0000-0000AB070000}"/>
    <cellStyle name="20% - Accent3 11 4" xfId="6444" xr:uid="{00000000-0005-0000-0000-0000AC070000}"/>
    <cellStyle name="20% - Accent3 11 5" xfId="12599" xr:uid="{00000000-0005-0000-0000-0000AD070000}"/>
    <cellStyle name="20% - Accent3 12" xfId="3493" xr:uid="{00000000-0005-0000-0000-0000AE070000}"/>
    <cellStyle name="20% - Accent3 12 2" xfId="4183" xr:uid="{00000000-0005-0000-0000-0000AF070000}"/>
    <cellStyle name="20% - Accent3 12 2 2" xfId="6448" xr:uid="{00000000-0005-0000-0000-0000B0070000}"/>
    <cellStyle name="20% - Accent3 12 2 3" xfId="12602" xr:uid="{00000000-0005-0000-0000-0000B1070000}"/>
    <cellStyle name="20% - Accent3 12 3" xfId="6449" xr:uid="{00000000-0005-0000-0000-0000B2070000}"/>
    <cellStyle name="20% - Accent3 12 3 2" xfId="15179" xr:uid="{00000000-0005-0000-0000-0000B3070000}"/>
    <cellStyle name="20% - Accent3 12 4" xfId="6447" xr:uid="{00000000-0005-0000-0000-0000B4070000}"/>
    <cellStyle name="20% - Accent3 12 5" xfId="12601" xr:uid="{00000000-0005-0000-0000-0000B5070000}"/>
    <cellStyle name="20% - Accent3 13" xfId="2144" xr:uid="{00000000-0005-0000-0000-0000B6070000}"/>
    <cellStyle name="20% - Accent3 13 2" xfId="6450" xr:uid="{00000000-0005-0000-0000-0000B7070000}"/>
    <cellStyle name="20% - Accent3 13 3" xfId="12603" xr:uid="{00000000-0005-0000-0000-0000B8070000}"/>
    <cellStyle name="20% - Accent3 14" xfId="4179" xr:uid="{00000000-0005-0000-0000-0000B9070000}"/>
    <cellStyle name="20% - Accent3 14 2" xfId="6451" xr:uid="{00000000-0005-0000-0000-0000BA070000}"/>
    <cellStyle name="20% - Accent3 14 3" xfId="12604" xr:uid="{00000000-0005-0000-0000-0000BB070000}"/>
    <cellStyle name="20% - Accent3 15" xfId="6452" xr:uid="{00000000-0005-0000-0000-0000BC070000}"/>
    <cellStyle name="20% - Accent3 15 2" xfId="12605" xr:uid="{00000000-0005-0000-0000-0000BD070000}"/>
    <cellStyle name="20% - Accent3 16" xfId="6436" xr:uid="{00000000-0005-0000-0000-0000BE070000}"/>
    <cellStyle name="20% - Accent3 17" xfId="12595" xr:uid="{00000000-0005-0000-0000-0000BF070000}"/>
    <cellStyle name="20% - Accent3 2" xfId="67" xr:uid="{00000000-0005-0000-0000-0000C0070000}"/>
    <cellStyle name="20% - Accent3 2 10" xfId="3928" xr:uid="{00000000-0005-0000-0000-0000C1070000}"/>
    <cellStyle name="20% - Accent3 2 10 2" xfId="4185" xr:uid="{00000000-0005-0000-0000-0000C2070000}"/>
    <cellStyle name="20% - Accent3 2 10 2 2" xfId="6455" xr:uid="{00000000-0005-0000-0000-0000C3070000}"/>
    <cellStyle name="20% - Accent3 2 10 2 3" xfId="12608" xr:uid="{00000000-0005-0000-0000-0000C4070000}"/>
    <cellStyle name="20% - Accent3 2 10 3" xfId="6456" xr:uid="{00000000-0005-0000-0000-0000C5070000}"/>
    <cellStyle name="20% - Accent3 2 10 3 2" xfId="15180" xr:uid="{00000000-0005-0000-0000-0000C6070000}"/>
    <cellStyle name="20% - Accent3 2 10 4" xfId="6454" xr:uid="{00000000-0005-0000-0000-0000C7070000}"/>
    <cellStyle name="20% - Accent3 2 10 5" xfId="12607" xr:uid="{00000000-0005-0000-0000-0000C8070000}"/>
    <cellStyle name="20% - Accent3 2 11" xfId="3522" xr:uid="{00000000-0005-0000-0000-0000C9070000}"/>
    <cellStyle name="20% - Accent3 2 11 2" xfId="4186" xr:uid="{00000000-0005-0000-0000-0000CA070000}"/>
    <cellStyle name="20% - Accent3 2 11 2 2" xfId="6458" xr:uid="{00000000-0005-0000-0000-0000CB070000}"/>
    <cellStyle name="20% - Accent3 2 11 2 3" xfId="12610" xr:uid="{00000000-0005-0000-0000-0000CC070000}"/>
    <cellStyle name="20% - Accent3 2 11 3" xfId="6459" xr:uid="{00000000-0005-0000-0000-0000CD070000}"/>
    <cellStyle name="20% - Accent3 2 11 3 2" xfId="15181" xr:uid="{00000000-0005-0000-0000-0000CE070000}"/>
    <cellStyle name="20% - Accent3 2 11 4" xfId="6457" xr:uid="{00000000-0005-0000-0000-0000CF070000}"/>
    <cellStyle name="20% - Accent3 2 11 5" xfId="12609" xr:uid="{00000000-0005-0000-0000-0000D0070000}"/>
    <cellStyle name="20% - Accent3 2 12" xfId="2146" xr:uid="{00000000-0005-0000-0000-0000D1070000}"/>
    <cellStyle name="20% - Accent3 2 12 2" xfId="6460" xr:uid="{00000000-0005-0000-0000-0000D2070000}"/>
    <cellStyle name="20% - Accent3 2 12 3" xfId="12611" xr:uid="{00000000-0005-0000-0000-0000D3070000}"/>
    <cellStyle name="20% - Accent3 2 13" xfId="4184" xr:uid="{00000000-0005-0000-0000-0000D4070000}"/>
    <cellStyle name="20% - Accent3 2 13 2" xfId="6461" xr:uid="{00000000-0005-0000-0000-0000D5070000}"/>
    <cellStyle name="20% - Accent3 2 13 3" xfId="12612" xr:uid="{00000000-0005-0000-0000-0000D6070000}"/>
    <cellStyle name="20% - Accent3 2 14" xfId="6462" xr:uid="{00000000-0005-0000-0000-0000D7070000}"/>
    <cellStyle name="20% - Accent3 2 14 2" xfId="12613" xr:uid="{00000000-0005-0000-0000-0000D8070000}"/>
    <cellStyle name="20% - Accent3 2 15" xfId="6453" xr:uid="{00000000-0005-0000-0000-0000D9070000}"/>
    <cellStyle name="20% - Accent3 2 16" xfId="12606" xr:uid="{00000000-0005-0000-0000-0000DA070000}"/>
    <cellStyle name="20% - Accent3 2 2" xfId="68" xr:uid="{00000000-0005-0000-0000-0000DB070000}"/>
    <cellStyle name="20% - Accent3 2 2 2" xfId="333" xr:uid="{00000000-0005-0000-0000-0000DC070000}"/>
    <cellStyle name="20% - Accent3 2 2 2 2" xfId="3543" xr:uid="{00000000-0005-0000-0000-0000DD070000}"/>
    <cellStyle name="20% - Accent3 2 2 2 2 2" xfId="6465" xr:uid="{00000000-0005-0000-0000-0000DE070000}"/>
    <cellStyle name="20% - Accent3 2 2 2 2 3" xfId="15182" xr:uid="{00000000-0005-0000-0000-0000DF070000}"/>
    <cellStyle name="20% - Accent3 2 2 2 3" xfId="4188" xr:uid="{00000000-0005-0000-0000-0000E0070000}"/>
    <cellStyle name="20% - Accent3 2 2 2 3 2" xfId="6466" xr:uid="{00000000-0005-0000-0000-0000E1070000}"/>
    <cellStyle name="20% - Accent3 2 2 2 3 3" xfId="15183" xr:uid="{00000000-0005-0000-0000-0000E2070000}"/>
    <cellStyle name="20% - Accent3 2 2 2 4" xfId="6467" xr:uid="{00000000-0005-0000-0000-0000E3070000}"/>
    <cellStyle name="20% - Accent3 2 2 2 4 2" xfId="15184" xr:uid="{00000000-0005-0000-0000-0000E4070000}"/>
    <cellStyle name="20% - Accent3 2 2 2 5" xfId="6464" xr:uid="{00000000-0005-0000-0000-0000E5070000}"/>
    <cellStyle name="20% - Accent3 2 2 2 6" xfId="12615" xr:uid="{00000000-0005-0000-0000-0000E6070000}"/>
    <cellStyle name="20% - Accent3 2 2 3" xfId="876" xr:uid="{00000000-0005-0000-0000-0000E7070000}"/>
    <cellStyle name="20% - Accent3 2 2 3 2" xfId="6468" xr:uid="{00000000-0005-0000-0000-0000E8070000}"/>
    <cellStyle name="20% - Accent3 2 2 3 3" xfId="12616" xr:uid="{00000000-0005-0000-0000-0000E9070000}"/>
    <cellStyle name="20% - Accent3 2 2 4" xfId="1477" xr:uid="{00000000-0005-0000-0000-0000EA070000}"/>
    <cellStyle name="20% - Accent3 2 2 4 2" xfId="6469" xr:uid="{00000000-0005-0000-0000-0000EB070000}"/>
    <cellStyle name="20% - Accent3 2 2 4 3" xfId="15185" xr:uid="{00000000-0005-0000-0000-0000EC070000}"/>
    <cellStyle name="20% - Accent3 2 2 5" xfId="2147" xr:uid="{00000000-0005-0000-0000-0000ED070000}"/>
    <cellStyle name="20% - Accent3 2 2 5 2" xfId="6470" xr:uid="{00000000-0005-0000-0000-0000EE070000}"/>
    <cellStyle name="20% - Accent3 2 2 5 3" xfId="15186" xr:uid="{00000000-0005-0000-0000-0000EF070000}"/>
    <cellStyle name="20% - Accent3 2 2 6" xfId="4187" xr:uid="{00000000-0005-0000-0000-0000F0070000}"/>
    <cellStyle name="20% - Accent3 2 2 6 2" xfId="6471" xr:uid="{00000000-0005-0000-0000-0000F1070000}"/>
    <cellStyle name="20% - Accent3 2 2 6 3" xfId="15187" xr:uid="{00000000-0005-0000-0000-0000F2070000}"/>
    <cellStyle name="20% - Accent3 2 2 7" xfId="6472" xr:uid="{00000000-0005-0000-0000-0000F3070000}"/>
    <cellStyle name="20% - Accent3 2 2 7 2" xfId="15188" xr:uid="{00000000-0005-0000-0000-0000F4070000}"/>
    <cellStyle name="20% - Accent3 2 2 8" xfId="6463" xr:uid="{00000000-0005-0000-0000-0000F5070000}"/>
    <cellStyle name="20% - Accent3 2 2 9" xfId="12614" xr:uid="{00000000-0005-0000-0000-0000F6070000}"/>
    <cellStyle name="20% - Accent3 2 3" xfId="69" xr:uid="{00000000-0005-0000-0000-0000F7070000}"/>
    <cellStyle name="20% - Accent3 2 3 2" xfId="334" xr:uid="{00000000-0005-0000-0000-0000F8070000}"/>
    <cellStyle name="20% - Accent3 2 3 2 2" xfId="3563" xr:uid="{00000000-0005-0000-0000-0000F9070000}"/>
    <cellStyle name="20% - Accent3 2 3 2 2 2" xfId="6475" xr:uid="{00000000-0005-0000-0000-0000FA070000}"/>
    <cellStyle name="20% - Accent3 2 3 2 2 3" xfId="15189" xr:uid="{00000000-0005-0000-0000-0000FB070000}"/>
    <cellStyle name="20% - Accent3 2 3 2 3" xfId="4190" xr:uid="{00000000-0005-0000-0000-0000FC070000}"/>
    <cellStyle name="20% - Accent3 2 3 2 3 2" xfId="6476" xr:uid="{00000000-0005-0000-0000-0000FD070000}"/>
    <cellStyle name="20% - Accent3 2 3 2 3 3" xfId="15190" xr:uid="{00000000-0005-0000-0000-0000FE070000}"/>
    <cellStyle name="20% - Accent3 2 3 2 4" xfId="6477" xr:uid="{00000000-0005-0000-0000-0000FF070000}"/>
    <cellStyle name="20% - Accent3 2 3 2 4 2" xfId="15191" xr:uid="{00000000-0005-0000-0000-000000080000}"/>
    <cellStyle name="20% - Accent3 2 3 2 5" xfId="6474" xr:uid="{00000000-0005-0000-0000-000001080000}"/>
    <cellStyle name="20% - Accent3 2 3 2 6" xfId="12618" xr:uid="{00000000-0005-0000-0000-000002080000}"/>
    <cellStyle name="20% - Accent3 2 3 3" xfId="877" xr:uid="{00000000-0005-0000-0000-000003080000}"/>
    <cellStyle name="20% - Accent3 2 3 3 2" xfId="6478" xr:uid="{00000000-0005-0000-0000-000004080000}"/>
    <cellStyle name="20% - Accent3 2 3 3 3" xfId="12619" xr:uid="{00000000-0005-0000-0000-000005080000}"/>
    <cellStyle name="20% - Accent3 2 3 4" xfId="1478" xr:uid="{00000000-0005-0000-0000-000006080000}"/>
    <cellStyle name="20% - Accent3 2 3 4 2" xfId="6479" xr:uid="{00000000-0005-0000-0000-000007080000}"/>
    <cellStyle name="20% - Accent3 2 3 4 3" xfId="15192" xr:uid="{00000000-0005-0000-0000-000008080000}"/>
    <cellStyle name="20% - Accent3 2 3 5" xfId="2148" xr:uid="{00000000-0005-0000-0000-000009080000}"/>
    <cellStyle name="20% - Accent3 2 3 5 2" xfId="6480" xr:uid="{00000000-0005-0000-0000-00000A080000}"/>
    <cellStyle name="20% - Accent3 2 3 5 3" xfId="15193" xr:uid="{00000000-0005-0000-0000-00000B080000}"/>
    <cellStyle name="20% - Accent3 2 3 6" xfId="4189" xr:uid="{00000000-0005-0000-0000-00000C080000}"/>
    <cellStyle name="20% - Accent3 2 3 6 2" xfId="6481" xr:uid="{00000000-0005-0000-0000-00000D080000}"/>
    <cellStyle name="20% - Accent3 2 3 6 3" xfId="15194" xr:uid="{00000000-0005-0000-0000-00000E080000}"/>
    <cellStyle name="20% - Accent3 2 3 7" xfId="6482" xr:uid="{00000000-0005-0000-0000-00000F080000}"/>
    <cellStyle name="20% - Accent3 2 3 7 2" xfId="15195" xr:uid="{00000000-0005-0000-0000-000010080000}"/>
    <cellStyle name="20% - Accent3 2 3 8" xfId="6473" xr:uid="{00000000-0005-0000-0000-000011080000}"/>
    <cellStyle name="20% - Accent3 2 3 9" xfId="12617" xr:uid="{00000000-0005-0000-0000-000012080000}"/>
    <cellStyle name="20% - Accent3 2 4" xfId="70" xr:uid="{00000000-0005-0000-0000-000013080000}"/>
    <cellStyle name="20% - Accent3 2 4 2" xfId="335" xr:uid="{00000000-0005-0000-0000-000014080000}"/>
    <cellStyle name="20% - Accent3 2 4 2 2" xfId="3593" xr:uid="{00000000-0005-0000-0000-000015080000}"/>
    <cellStyle name="20% - Accent3 2 4 2 2 2" xfId="6485" xr:uid="{00000000-0005-0000-0000-000016080000}"/>
    <cellStyle name="20% - Accent3 2 4 2 2 3" xfId="15196" xr:uid="{00000000-0005-0000-0000-000017080000}"/>
    <cellStyle name="20% - Accent3 2 4 2 3" xfId="4192" xr:uid="{00000000-0005-0000-0000-000018080000}"/>
    <cellStyle name="20% - Accent3 2 4 2 3 2" xfId="6486" xr:uid="{00000000-0005-0000-0000-000019080000}"/>
    <cellStyle name="20% - Accent3 2 4 2 3 3" xfId="15197" xr:uid="{00000000-0005-0000-0000-00001A080000}"/>
    <cellStyle name="20% - Accent3 2 4 2 4" xfId="6487" xr:uid="{00000000-0005-0000-0000-00001B080000}"/>
    <cellStyle name="20% - Accent3 2 4 2 4 2" xfId="15198" xr:uid="{00000000-0005-0000-0000-00001C080000}"/>
    <cellStyle name="20% - Accent3 2 4 2 5" xfId="6484" xr:uid="{00000000-0005-0000-0000-00001D080000}"/>
    <cellStyle name="20% - Accent3 2 4 2 6" xfId="12621" xr:uid="{00000000-0005-0000-0000-00001E080000}"/>
    <cellStyle name="20% - Accent3 2 4 3" xfId="878" xr:uid="{00000000-0005-0000-0000-00001F080000}"/>
    <cellStyle name="20% - Accent3 2 4 3 2" xfId="6488" xr:uid="{00000000-0005-0000-0000-000020080000}"/>
    <cellStyle name="20% - Accent3 2 4 3 3" xfId="12622" xr:uid="{00000000-0005-0000-0000-000021080000}"/>
    <cellStyle name="20% - Accent3 2 4 4" xfId="1479" xr:uid="{00000000-0005-0000-0000-000022080000}"/>
    <cellStyle name="20% - Accent3 2 4 4 2" xfId="6489" xr:uid="{00000000-0005-0000-0000-000023080000}"/>
    <cellStyle name="20% - Accent3 2 4 4 3" xfId="15199" xr:uid="{00000000-0005-0000-0000-000024080000}"/>
    <cellStyle name="20% - Accent3 2 4 5" xfId="2149" xr:uid="{00000000-0005-0000-0000-000025080000}"/>
    <cellStyle name="20% - Accent3 2 4 5 2" xfId="6490" xr:uid="{00000000-0005-0000-0000-000026080000}"/>
    <cellStyle name="20% - Accent3 2 4 5 3" xfId="15200" xr:uid="{00000000-0005-0000-0000-000027080000}"/>
    <cellStyle name="20% - Accent3 2 4 6" xfId="4191" xr:uid="{00000000-0005-0000-0000-000028080000}"/>
    <cellStyle name="20% - Accent3 2 4 6 2" xfId="6491" xr:uid="{00000000-0005-0000-0000-000029080000}"/>
    <cellStyle name="20% - Accent3 2 4 6 3" xfId="15201" xr:uid="{00000000-0005-0000-0000-00002A080000}"/>
    <cellStyle name="20% - Accent3 2 4 7" xfId="6492" xr:uid="{00000000-0005-0000-0000-00002B080000}"/>
    <cellStyle name="20% - Accent3 2 4 7 2" xfId="15202" xr:uid="{00000000-0005-0000-0000-00002C080000}"/>
    <cellStyle name="20% - Accent3 2 4 8" xfId="6483" xr:uid="{00000000-0005-0000-0000-00002D080000}"/>
    <cellStyle name="20% - Accent3 2 4 9" xfId="12620" xr:uid="{00000000-0005-0000-0000-00002E080000}"/>
    <cellStyle name="20% - Accent3 2 5" xfId="336" xr:uid="{00000000-0005-0000-0000-00002F080000}"/>
    <cellStyle name="20% - Accent3 2 5 2" xfId="879" xr:uid="{00000000-0005-0000-0000-000030080000}"/>
    <cellStyle name="20% - Accent3 2 5 2 2" xfId="3633" xr:uid="{00000000-0005-0000-0000-000031080000}"/>
    <cellStyle name="20% - Accent3 2 5 2 2 2" xfId="6495" xr:uid="{00000000-0005-0000-0000-000032080000}"/>
    <cellStyle name="20% - Accent3 2 5 2 2 3" xfId="15203" xr:uid="{00000000-0005-0000-0000-000033080000}"/>
    <cellStyle name="20% - Accent3 2 5 2 3" xfId="4194" xr:uid="{00000000-0005-0000-0000-000034080000}"/>
    <cellStyle name="20% - Accent3 2 5 2 3 2" xfId="6496" xr:uid="{00000000-0005-0000-0000-000035080000}"/>
    <cellStyle name="20% - Accent3 2 5 2 3 3" xfId="15204" xr:uid="{00000000-0005-0000-0000-000036080000}"/>
    <cellStyle name="20% - Accent3 2 5 2 4" xfId="6497" xr:uid="{00000000-0005-0000-0000-000037080000}"/>
    <cellStyle name="20% - Accent3 2 5 2 4 2" xfId="15205" xr:uid="{00000000-0005-0000-0000-000038080000}"/>
    <cellStyle name="20% - Accent3 2 5 2 5" xfId="6494" xr:uid="{00000000-0005-0000-0000-000039080000}"/>
    <cellStyle name="20% - Accent3 2 5 2 6" xfId="12624" xr:uid="{00000000-0005-0000-0000-00003A080000}"/>
    <cellStyle name="20% - Accent3 2 5 3" xfId="1480" xr:uid="{00000000-0005-0000-0000-00003B080000}"/>
    <cellStyle name="20% - Accent3 2 5 3 2" xfId="6498" xr:uid="{00000000-0005-0000-0000-00003C080000}"/>
    <cellStyle name="20% - Accent3 2 5 3 3" xfId="12625" xr:uid="{00000000-0005-0000-0000-00003D080000}"/>
    <cellStyle name="20% - Accent3 2 5 4" xfId="2150" xr:uid="{00000000-0005-0000-0000-00003E080000}"/>
    <cellStyle name="20% - Accent3 2 5 4 2" xfId="6499" xr:uid="{00000000-0005-0000-0000-00003F080000}"/>
    <cellStyle name="20% - Accent3 2 5 4 3" xfId="15206" xr:uid="{00000000-0005-0000-0000-000040080000}"/>
    <cellStyle name="20% - Accent3 2 5 5" xfId="4193" xr:uid="{00000000-0005-0000-0000-000041080000}"/>
    <cellStyle name="20% - Accent3 2 5 5 2" xfId="6500" xr:uid="{00000000-0005-0000-0000-000042080000}"/>
    <cellStyle name="20% - Accent3 2 5 5 3" xfId="15207" xr:uid="{00000000-0005-0000-0000-000043080000}"/>
    <cellStyle name="20% - Accent3 2 5 6" xfId="6501" xr:uid="{00000000-0005-0000-0000-000044080000}"/>
    <cellStyle name="20% - Accent3 2 5 6 2" xfId="15208" xr:uid="{00000000-0005-0000-0000-000045080000}"/>
    <cellStyle name="20% - Accent3 2 5 7" xfId="6493" xr:uid="{00000000-0005-0000-0000-000046080000}"/>
    <cellStyle name="20% - Accent3 2 5 8" xfId="12623" xr:uid="{00000000-0005-0000-0000-000047080000}"/>
    <cellStyle name="20% - Accent3 2 6" xfId="337" xr:uid="{00000000-0005-0000-0000-000048080000}"/>
    <cellStyle name="20% - Accent3 2 6 2" xfId="880" xr:uid="{00000000-0005-0000-0000-000049080000}"/>
    <cellStyle name="20% - Accent3 2 6 2 2" xfId="3683" xr:uid="{00000000-0005-0000-0000-00004A080000}"/>
    <cellStyle name="20% - Accent3 2 6 2 2 2" xfId="6504" xr:uid="{00000000-0005-0000-0000-00004B080000}"/>
    <cellStyle name="20% - Accent3 2 6 2 2 3" xfId="15209" xr:uid="{00000000-0005-0000-0000-00004C080000}"/>
    <cellStyle name="20% - Accent3 2 6 2 3" xfId="4196" xr:uid="{00000000-0005-0000-0000-00004D080000}"/>
    <cellStyle name="20% - Accent3 2 6 2 3 2" xfId="6505" xr:uid="{00000000-0005-0000-0000-00004E080000}"/>
    <cellStyle name="20% - Accent3 2 6 2 3 3" xfId="15210" xr:uid="{00000000-0005-0000-0000-00004F080000}"/>
    <cellStyle name="20% - Accent3 2 6 2 4" xfId="6506" xr:uid="{00000000-0005-0000-0000-000050080000}"/>
    <cellStyle name="20% - Accent3 2 6 2 4 2" xfId="15211" xr:uid="{00000000-0005-0000-0000-000051080000}"/>
    <cellStyle name="20% - Accent3 2 6 2 5" xfId="6503" xr:uid="{00000000-0005-0000-0000-000052080000}"/>
    <cellStyle name="20% - Accent3 2 6 2 6" xfId="12627" xr:uid="{00000000-0005-0000-0000-000053080000}"/>
    <cellStyle name="20% - Accent3 2 6 3" xfId="1481" xr:uid="{00000000-0005-0000-0000-000054080000}"/>
    <cellStyle name="20% - Accent3 2 6 3 2" xfId="6507" xr:uid="{00000000-0005-0000-0000-000055080000}"/>
    <cellStyle name="20% - Accent3 2 6 3 3" xfId="12628" xr:uid="{00000000-0005-0000-0000-000056080000}"/>
    <cellStyle name="20% - Accent3 2 6 4" xfId="2151" xr:uid="{00000000-0005-0000-0000-000057080000}"/>
    <cellStyle name="20% - Accent3 2 6 4 2" xfId="6508" xr:uid="{00000000-0005-0000-0000-000058080000}"/>
    <cellStyle name="20% - Accent3 2 6 4 3" xfId="15212" xr:uid="{00000000-0005-0000-0000-000059080000}"/>
    <cellStyle name="20% - Accent3 2 6 5" xfId="4195" xr:uid="{00000000-0005-0000-0000-00005A080000}"/>
    <cellStyle name="20% - Accent3 2 6 5 2" xfId="6509" xr:uid="{00000000-0005-0000-0000-00005B080000}"/>
    <cellStyle name="20% - Accent3 2 6 5 3" xfId="15213" xr:uid="{00000000-0005-0000-0000-00005C080000}"/>
    <cellStyle name="20% - Accent3 2 6 6" xfId="6510" xr:uid="{00000000-0005-0000-0000-00005D080000}"/>
    <cellStyle name="20% - Accent3 2 6 6 2" xfId="15214" xr:uid="{00000000-0005-0000-0000-00005E080000}"/>
    <cellStyle name="20% - Accent3 2 6 7" xfId="6502" xr:uid="{00000000-0005-0000-0000-00005F080000}"/>
    <cellStyle name="20% - Accent3 2 6 8" xfId="12626" xr:uid="{00000000-0005-0000-0000-000060080000}"/>
    <cellStyle name="20% - Accent3 2 7" xfId="332" xr:uid="{00000000-0005-0000-0000-000061080000}"/>
    <cellStyle name="20% - Accent3 2 7 2" xfId="1341" xr:uid="{00000000-0005-0000-0000-000062080000}"/>
    <cellStyle name="20% - Accent3 2 7 2 2" xfId="3733" xr:uid="{00000000-0005-0000-0000-000063080000}"/>
    <cellStyle name="20% - Accent3 2 7 2 2 2" xfId="6513" xr:uid="{00000000-0005-0000-0000-000064080000}"/>
    <cellStyle name="20% - Accent3 2 7 2 2 3" xfId="15215" xr:uid="{00000000-0005-0000-0000-000065080000}"/>
    <cellStyle name="20% - Accent3 2 7 2 3" xfId="4198" xr:uid="{00000000-0005-0000-0000-000066080000}"/>
    <cellStyle name="20% - Accent3 2 7 2 3 2" xfId="6514" xr:uid="{00000000-0005-0000-0000-000067080000}"/>
    <cellStyle name="20% - Accent3 2 7 2 3 3" xfId="15216" xr:uid="{00000000-0005-0000-0000-000068080000}"/>
    <cellStyle name="20% - Accent3 2 7 2 4" xfId="6515" xr:uid="{00000000-0005-0000-0000-000069080000}"/>
    <cellStyle name="20% - Accent3 2 7 2 4 2" xfId="15217" xr:uid="{00000000-0005-0000-0000-00006A080000}"/>
    <cellStyle name="20% - Accent3 2 7 2 5" xfId="6512" xr:uid="{00000000-0005-0000-0000-00006B080000}"/>
    <cellStyle name="20% - Accent3 2 7 2 6" xfId="12630" xr:uid="{00000000-0005-0000-0000-00006C080000}"/>
    <cellStyle name="20% - Accent3 2 7 3" xfId="1482" xr:uid="{00000000-0005-0000-0000-00006D080000}"/>
    <cellStyle name="20% - Accent3 2 7 3 2" xfId="6516" xr:uid="{00000000-0005-0000-0000-00006E080000}"/>
    <cellStyle name="20% - Accent3 2 7 3 3" xfId="12631" xr:uid="{00000000-0005-0000-0000-00006F080000}"/>
    <cellStyle name="20% - Accent3 2 7 4" xfId="2152" xr:uid="{00000000-0005-0000-0000-000070080000}"/>
    <cellStyle name="20% - Accent3 2 7 4 2" xfId="6517" xr:uid="{00000000-0005-0000-0000-000071080000}"/>
    <cellStyle name="20% - Accent3 2 7 4 3" xfId="15218" xr:uid="{00000000-0005-0000-0000-000072080000}"/>
    <cellStyle name="20% - Accent3 2 7 5" xfId="4197" xr:uid="{00000000-0005-0000-0000-000073080000}"/>
    <cellStyle name="20% - Accent3 2 7 5 2" xfId="6518" xr:uid="{00000000-0005-0000-0000-000074080000}"/>
    <cellStyle name="20% - Accent3 2 7 5 3" xfId="15219" xr:uid="{00000000-0005-0000-0000-000075080000}"/>
    <cellStyle name="20% - Accent3 2 7 6" xfId="6519" xr:uid="{00000000-0005-0000-0000-000076080000}"/>
    <cellStyle name="20% - Accent3 2 7 6 2" xfId="15220" xr:uid="{00000000-0005-0000-0000-000077080000}"/>
    <cellStyle name="20% - Accent3 2 7 7" xfId="6511" xr:uid="{00000000-0005-0000-0000-000078080000}"/>
    <cellStyle name="20% - Accent3 2 7 8" xfId="12629" xr:uid="{00000000-0005-0000-0000-000079080000}"/>
    <cellStyle name="20% - Accent3 2 8" xfId="875" xr:uid="{00000000-0005-0000-0000-00007A080000}"/>
    <cellStyle name="20% - Accent3 2 8 2" xfId="1483" xr:uid="{00000000-0005-0000-0000-00007B080000}"/>
    <cellStyle name="20% - Accent3 2 8 2 2" xfId="3793" xr:uid="{00000000-0005-0000-0000-00007C080000}"/>
    <cellStyle name="20% - Accent3 2 8 2 2 2" xfId="6522" xr:uid="{00000000-0005-0000-0000-00007D080000}"/>
    <cellStyle name="20% - Accent3 2 8 2 2 3" xfId="15221" xr:uid="{00000000-0005-0000-0000-00007E080000}"/>
    <cellStyle name="20% - Accent3 2 8 2 3" xfId="4200" xr:uid="{00000000-0005-0000-0000-00007F080000}"/>
    <cellStyle name="20% - Accent3 2 8 2 3 2" xfId="6523" xr:uid="{00000000-0005-0000-0000-000080080000}"/>
    <cellStyle name="20% - Accent3 2 8 2 3 3" xfId="15222" xr:uid="{00000000-0005-0000-0000-000081080000}"/>
    <cellStyle name="20% - Accent3 2 8 2 4" xfId="6524" xr:uid="{00000000-0005-0000-0000-000082080000}"/>
    <cellStyle name="20% - Accent3 2 8 2 4 2" xfId="15223" xr:uid="{00000000-0005-0000-0000-000083080000}"/>
    <cellStyle name="20% - Accent3 2 8 2 5" xfId="6521" xr:uid="{00000000-0005-0000-0000-000084080000}"/>
    <cellStyle name="20% - Accent3 2 8 2 6" xfId="12633" xr:uid="{00000000-0005-0000-0000-000085080000}"/>
    <cellStyle name="20% - Accent3 2 8 3" xfId="2153" xr:uid="{00000000-0005-0000-0000-000086080000}"/>
    <cellStyle name="20% - Accent3 2 8 3 2" xfId="6525" xr:uid="{00000000-0005-0000-0000-000087080000}"/>
    <cellStyle name="20% - Accent3 2 8 3 3" xfId="12634" xr:uid="{00000000-0005-0000-0000-000088080000}"/>
    <cellStyle name="20% - Accent3 2 8 4" xfId="4199" xr:uid="{00000000-0005-0000-0000-000089080000}"/>
    <cellStyle name="20% - Accent3 2 8 4 2" xfId="6526" xr:uid="{00000000-0005-0000-0000-00008A080000}"/>
    <cellStyle name="20% - Accent3 2 8 4 3" xfId="15224" xr:uid="{00000000-0005-0000-0000-00008B080000}"/>
    <cellStyle name="20% - Accent3 2 8 5" xfId="6527" xr:uid="{00000000-0005-0000-0000-00008C080000}"/>
    <cellStyle name="20% - Accent3 2 8 5 2" xfId="15225" xr:uid="{00000000-0005-0000-0000-00008D080000}"/>
    <cellStyle name="20% - Accent3 2 8 6" xfId="6520" xr:uid="{00000000-0005-0000-0000-00008E080000}"/>
    <cellStyle name="20% - Accent3 2 8 7" xfId="12632" xr:uid="{00000000-0005-0000-0000-00008F080000}"/>
    <cellStyle name="20% - Accent3 2 9" xfId="1476" xr:uid="{00000000-0005-0000-0000-000090080000}"/>
    <cellStyle name="20% - Accent3 2 9 2" xfId="3853" xr:uid="{00000000-0005-0000-0000-000091080000}"/>
    <cellStyle name="20% - Accent3 2 9 2 2" xfId="4202" xr:uid="{00000000-0005-0000-0000-000092080000}"/>
    <cellStyle name="20% - Accent3 2 9 2 2 2" xfId="6530" xr:uid="{00000000-0005-0000-0000-000093080000}"/>
    <cellStyle name="20% - Accent3 2 9 2 2 3" xfId="15226" xr:uid="{00000000-0005-0000-0000-000094080000}"/>
    <cellStyle name="20% - Accent3 2 9 2 3" xfId="6531" xr:uid="{00000000-0005-0000-0000-000095080000}"/>
    <cellStyle name="20% - Accent3 2 9 2 3 2" xfId="15227" xr:uid="{00000000-0005-0000-0000-000096080000}"/>
    <cellStyle name="20% - Accent3 2 9 2 4" xfId="6529" xr:uid="{00000000-0005-0000-0000-000097080000}"/>
    <cellStyle name="20% - Accent3 2 9 2 5" xfId="12636" xr:uid="{00000000-0005-0000-0000-000098080000}"/>
    <cellStyle name="20% - Accent3 2 9 3" xfId="2154" xr:uid="{00000000-0005-0000-0000-000099080000}"/>
    <cellStyle name="20% - Accent3 2 9 3 2" xfId="6532" xr:uid="{00000000-0005-0000-0000-00009A080000}"/>
    <cellStyle name="20% - Accent3 2 9 3 3" xfId="12637" xr:uid="{00000000-0005-0000-0000-00009B080000}"/>
    <cellStyle name="20% - Accent3 2 9 4" xfId="4201" xr:uid="{00000000-0005-0000-0000-00009C080000}"/>
    <cellStyle name="20% - Accent3 2 9 4 2" xfId="6533" xr:uid="{00000000-0005-0000-0000-00009D080000}"/>
    <cellStyle name="20% - Accent3 2 9 4 3" xfId="15228" xr:uid="{00000000-0005-0000-0000-00009E080000}"/>
    <cellStyle name="20% - Accent3 2 9 5" xfId="6534" xr:uid="{00000000-0005-0000-0000-00009F080000}"/>
    <cellStyle name="20% - Accent3 2 9 5 2" xfId="15229" xr:uid="{00000000-0005-0000-0000-0000A0080000}"/>
    <cellStyle name="20% - Accent3 2 9 6" xfId="6528" xr:uid="{00000000-0005-0000-0000-0000A1080000}"/>
    <cellStyle name="20% - Accent3 2 9 7" xfId="12635" xr:uid="{00000000-0005-0000-0000-0000A2080000}"/>
    <cellStyle name="20% - Accent3 3" xfId="71" xr:uid="{00000000-0005-0000-0000-0000A3080000}"/>
    <cellStyle name="20% - Accent3 3 10" xfId="3532" xr:uid="{00000000-0005-0000-0000-0000A4080000}"/>
    <cellStyle name="20% - Accent3 3 10 2" xfId="4204" xr:uid="{00000000-0005-0000-0000-0000A5080000}"/>
    <cellStyle name="20% - Accent3 3 10 2 2" xfId="6537" xr:uid="{00000000-0005-0000-0000-0000A6080000}"/>
    <cellStyle name="20% - Accent3 3 10 2 3" xfId="12640" xr:uid="{00000000-0005-0000-0000-0000A7080000}"/>
    <cellStyle name="20% - Accent3 3 10 3" xfId="6538" xr:uid="{00000000-0005-0000-0000-0000A8080000}"/>
    <cellStyle name="20% - Accent3 3 10 3 2" xfId="15230" xr:uid="{00000000-0005-0000-0000-0000A9080000}"/>
    <cellStyle name="20% - Accent3 3 10 4" xfId="6536" xr:uid="{00000000-0005-0000-0000-0000AA080000}"/>
    <cellStyle name="20% - Accent3 3 10 5" xfId="12639" xr:uid="{00000000-0005-0000-0000-0000AB080000}"/>
    <cellStyle name="20% - Accent3 3 11" xfId="2155" xr:uid="{00000000-0005-0000-0000-0000AC080000}"/>
    <cellStyle name="20% - Accent3 3 11 2" xfId="6539" xr:uid="{00000000-0005-0000-0000-0000AD080000}"/>
    <cellStyle name="20% - Accent3 3 11 3" xfId="12641" xr:uid="{00000000-0005-0000-0000-0000AE080000}"/>
    <cellStyle name="20% - Accent3 3 12" xfId="4203" xr:uid="{00000000-0005-0000-0000-0000AF080000}"/>
    <cellStyle name="20% - Accent3 3 12 2" xfId="6540" xr:uid="{00000000-0005-0000-0000-0000B0080000}"/>
    <cellStyle name="20% - Accent3 3 12 3" xfId="12642" xr:uid="{00000000-0005-0000-0000-0000B1080000}"/>
    <cellStyle name="20% - Accent3 3 13" xfId="6541" xr:uid="{00000000-0005-0000-0000-0000B2080000}"/>
    <cellStyle name="20% - Accent3 3 13 2" xfId="12643" xr:uid="{00000000-0005-0000-0000-0000B3080000}"/>
    <cellStyle name="20% - Accent3 3 14" xfId="6535" xr:uid="{00000000-0005-0000-0000-0000B4080000}"/>
    <cellStyle name="20% - Accent3 3 15" xfId="12638" xr:uid="{00000000-0005-0000-0000-0000B5080000}"/>
    <cellStyle name="20% - Accent3 3 2" xfId="72" xr:uid="{00000000-0005-0000-0000-0000B6080000}"/>
    <cellStyle name="20% - Accent3 3 2 2" xfId="339" xr:uid="{00000000-0005-0000-0000-0000B7080000}"/>
    <cellStyle name="20% - Accent3 3 2 2 2" xfId="3573" xr:uid="{00000000-0005-0000-0000-0000B8080000}"/>
    <cellStyle name="20% - Accent3 3 2 2 2 2" xfId="6544" xr:uid="{00000000-0005-0000-0000-0000B9080000}"/>
    <cellStyle name="20% - Accent3 3 2 2 2 3" xfId="15231" xr:uid="{00000000-0005-0000-0000-0000BA080000}"/>
    <cellStyle name="20% - Accent3 3 2 2 3" xfId="4206" xr:uid="{00000000-0005-0000-0000-0000BB080000}"/>
    <cellStyle name="20% - Accent3 3 2 2 3 2" xfId="6545" xr:uid="{00000000-0005-0000-0000-0000BC080000}"/>
    <cellStyle name="20% - Accent3 3 2 2 3 3" xfId="15232" xr:uid="{00000000-0005-0000-0000-0000BD080000}"/>
    <cellStyle name="20% - Accent3 3 2 2 4" xfId="6546" xr:uid="{00000000-0005-0000-0000-0000BE080000}"/>
    <cellStyle name="20% - Accent3 3 2 2 4 2" xfId="15233" xr:uid="{00000000-0005-0000-0000-0000BF080000}"/>
    <cellStyle name="20% - Accent3 3 2 2 5" xfId="6543" xr:uid="{00000000-0005-0000-0000-0000C0080000}"/>
    <cellStyle name="20% - Accent3 3 2 2 6" xfId="12645" xr:uid="{00000000-0005-0000-0000-0000C1080000}"/>
    <cellStyle name="20% - Accent3 3 2 3" xfId="882" xr:uid="{00000000-0005-0000-0000-0000C2080000}"/>
    <cellStyle name="20% - Accent3 3 2 3 2" xfId="6547" xr:uid="{00000000-0005-0000-0000-0000C3080000}"/>
    <cellStyle name="20% - Accent3 3 2 3 3" xfId="12646" xr:uid="{00000000-0005-0000-0000-0000C4080000}"/>
    <cellStyle name="20% - Accent3 3 2 4" xfId="1485" xr:uid="{00000000-0005-0000-0000-0000C5080000}"/>
    <cellStyle name="20% - Accent3 3 2 4 2" xfId="6548" xr:uid="{00000000-0005-0000-0000-0000C6080000}"/>
    <cellStyle name="20% - Accent3 3 2 4 3" xfId="15234" xr:uid="{00000000-0005-0000-0000-0000C7080000}"/>
    <cellStyle name="20% - Accent3 3 2 5" xfId="2156" xr:uid="{00000000-0005-0000-0000-0000C8080000}"/>
    <cellStyle name="20% - Accent3 3 2 5 2" xfId="6549" xr:uid="{00000000-0005-0000-0000-0000C9080000}"/>
    <cellStyle name="20% - Accent3 3 2 5 3" xfId="15235" xr:uid="{00000000-0005-0000-0000-0000CA080000}"/>
    <cellStyle name="20% - Accent3 3 2 6" xfId="4205" xr:uid="{00000000-0005-0000-0000-0000CB080000}"/>
    <cellStyle name="20% - Accent3 3 2 6 2" xfId="6550" xr:uid="{00000000-0005-0000-0000-0000CC080000}"/>
    <cellStyle name="20% - Accent3 3 2 6 3" xfId="15236" xr:uid="{00000000-0005-0000-0000-0000CD080000}"/>
    <cellStyle name="20% - Accent3 3 2 7" xfId="6551" xr:uid="{00000000-0005-0000-0000-0000CE080000}"/>
    <cellStyle name="20% - Accent3 3 2 7 2" xfId="15237" xr:uid="{00000000-0005-0000-0000-0000CF080000}"/>
    <cellStyle name="20% - Accent3 3 2 8" xfId="6542" xr:uid="{00000000-0005-0000-0000-0000D0080000}"/>
    <cellStyle name="20% - Accent3 3 2 9" xfId="12644" xr:uid="{00000000-0005-0000-0000-0000D1080000}"/>
    <cellStyle name="20% - Accent3 3 3" xfId="73" xr:uid="{00000000-0005-0000-0000-0000D2080000}"/>
    <cellStyle name="20% - Accent3 3 3 2" xfId="340" xr:uid="{00000000-0005-0000-0000-0000D3080000}"/>
    <cellStyle name="20% - Accent3 3 3 2 2" xfId="3603" xr:uid="{00000000-0005-0000-0000-0000D4080000}"/>
    <cellStyle name="20% - Accent3 3 3 2 2 2" xfId="6554" xr:uid="{00000000-0005-0000-0000-0000D5080000}"/>
    <cellStyle name="20% - Accent3 3 3 2 2 3" xfId="15238" xr:uid="{00000000-0005-0000-0000-0000D6080000}"/>
    <cellStyle name="20% - Accent3 3 3 2 3" xfId="4208" xr:uid="{00000000-0005-0000-0000-0000D7080000}"/>
    <cellStyle name="20% - Accent3 3 3 2 3 2" xfId="6555" xr:uid="{00000000-0005-0000-0000-0000D8080000}"/>
    <cellStyle name="20% - Accent3 3 3 2 3 3" xfId="15239" xr:uid="{00000000-0005-0000-0000-0000D9080000}"/>
    <cellStyle name="20% - Accent3 3 3 2 4" xfId="6556" xr:uid="{00000000-0005-0000-0000-0000DA080000}"/>
    <cellStyle name="20% - Accent3 3 3 2 4 2" xfId="15240" xr:uid="{00000000-0005-0000-0000-0000DB080000}"/>
    <cellStyle name="20% - Accent3 3 3 2 5" xfId="6553" xr:uid="{00000000-0005-0000-0000-0000DC080000}"/>
    <cellStyle name="20% - Accent3 3 3 2 6" xfId="12648" xr:uid="{00000000-0005-0000-0000-0000DD080000}"/>
    <cellStyle name="20% - Accent3 3 3 3" xfId="883" xr:uid="{00000000-0005-0000-0000-0000DE080000}"/>
    <cellStyle name="20% - Accent3 3 3 3 2" xfId="6557" xr:uid="{00000000-0005-0000-0000-0000DF080000}"/>
    <cellStyle name="20% - Accent3 3 3 3 3" xfId="12649" xr:uid="{00000000-0005-0000-0000-0000E0080000}"/>
    <cellStyle name="20% - Accent3 3 3 4" xfId="1486" xr:uid="{00000000-0005-0000-0000-0000E1080000}"/>
    <cellStyle name="20% - Accent3 3 3 4 2" xfId="6558" xr:uid="{00000000-0005-0000-0000-0000E2080000}"/>
    <cellStyle name="20% - Accent3 3 3 4 3" xfId="15241" xr:uid="{00000000-0005-0000-0000-0000E3080000}"/>
    <cellStyle name="20% - Accent3 3 3 5" xfId="2157" xr:uid="{00000000-0005-0000-0000-0000E4080000}"/>
    <cellStyle name="20% - Accent3 3 3 5 2" xfId="6559" xr:uid="{00000000-0005-0000-0000-0000E5080000}"/>
    <cellStyle name="20% - Accent3 3 3 5 3" xfId="15242" xr:uid="{00000000-0005-0000-0000-0000E6080000}"/>
    <cellStyle name="20% - Accent3 3 3 6" xfId="4207" xr:uid="{00000000-0005-0000-0000-0000E7080000}"/>
    <cellStyle name="20% - Accent3 3 3 6 2" xfId="6560" xr:uid="{00000000-0005-0000-0000-0000E8080000}"/>
    <cellStyle name="20% - Accent3 3 3 6 3" xfId="15243" xr:uid="{00000000-0005-0000-0000-0000E9080000}"/>
    <cellStyle name="20% - Accent3 3 3 7" xfId="6561" xr:uid="{00000000-0005-0000-0000-0000EA080000}"/>
    <cellStyle name="20% - Accent3 3 3 7 2" xfId="15244" xr:uid="{00000000-0005-0000-0000-0000EB080000}"/>
    <cellStyle name="20% - Accent3 3 3 8" xfId="6552" xr:uid="{00000000-0005-0000-0000-0000EC080000}"/>
    <cellStyle name="20% - Accent3 3 3 9" xfId="12647" xr:uid="{00000000-0005-0000-0000-0000ED080000}"/>
    <cellStyle name="20% - Accent3 3 4" xfId="341" xr:uid="{00000000-0005-0000-0000-0000EE080000}"/>
    <cellStyle name="20% - Accent3 3 4 2" xfId="884" xr:uid="{00000000-0005-0000-0000-0000EF080000}"/>
    <cellStyle name="20% - Accent3 3 4 2 2" xfId="3643" xr:uid="{00000000-0005-0000-0000-0000F0080000}"/>
    <cellStyle name="20% - Accent3 3 4 2 2 2" xfId="6564" xr:uid="{00000000-0005-0000-0000-0000F1080000}"/>
    <cellStyle name="20% - Accent3 3 4 2 2 3" xfId="15245" xr:uid="{00000000-0005-0000-0000-0000F2080000}"/>
    <cellStyle name="20% - Accent3 3 4 2 3" xfId="4210" xr:uid="{00000000-0005-0000-0000-0000F3080000}"/>
    <cellStyle name="20% - Accent3 3 4 2 3 2" xfId="6565" xr:uid="{00000000-0005-0000-0000-0000F4080000}"/>
    <cellStyle name="20% - Accent3 3 4 2 3 3" xfId="15246" xr:uid="{00000000-0005-0000-0000-0000F5080000}"/>
    <cellStyle name="20% - Accent3 3 4 2 4" xfId="6566" xr:uid="{00000000-0005-0000-0000-0000F6080000}"/>
    <cellStyle name="20% - Accent3 3 4 2 4 2" xfId="15247" xr:uid="{00000000-0005-0000-0000-0000F7080000}"/>
    <cellStyle name="20% - Accent3 3 4 2 5" xfId="6563" xr:uid="{00000000-0005-0000-0000-0000F8080000}"/>
    <cellStyle name="20% - Accent3 3 4 2 6" xfId="12651" xr:uid="{00000000-0005-0000-0000-0000F9080000}"/>
    <cellStyle name="20% - Accent3 3 4 3" xfId="1487" xr:uid="{00000000-0005-0000-0000-0000FA080000}"/>
    <cellStyle name="20% - Accent3 3 4 3 2" xfId="6567" xr:uid="{00000000-0005-0000-0000-0000FB080000}"/>
    <cellStyle name="20% - Accent3 3 4 3 3" xfId="12652" xr:uid="{00000000-0005-0000-0000-0000FC080000}"/>
    <cellStyle name="20% - Accent3 3 4 4" xfId="2158" xr:uid="{00000000-0005-0000-0000-0000FD080000}"/>
    <cellStyle name="20% - Accent3 3 4 4 2" xfId="6568" xr:uid="{00000000-0005-0000-0000-0000FE080000}"/>
    <cellStyle name="20% - Accent3 3 4 4 3" xfId="15248" xr:uid="{00000000-0005-0000-0000-0000FF080000}"/>
    <cellStyle name="20% - Accent3 3 4 5" xfId="4209" xr:uid="{00000000-0005-0000-0000-000000090000}"/>
    <cellStyle name="20% - Accent3 3 4 5 2" xfId="6569" xr:uid="{00000000-0005-0000-0000-000001090000}"/>
    <cellStyle name="20% - Accent3 3 4 5 3" xfId="15249" xr:uid="{00000000-0005-0000-0000-000002090000}"/>
    <cellStyle name="20% - Accent3 3 4 6" xfId="6570" xr:uid="{00000000-0005-0000-0000-000003090000}"/>
    <cellStyle name="20% - Accent3 3 4 6 2" xfId="15250" xr:uid="{00000000-0005-0000-0000-000004090000}"/>
    <cellStyle name="20% - Accent3 3 4 7" xfId="6562" xr:uid="{00000000-0005-0000-0000-000005090000}"/>
    <cellStyle name="20% - Accent3 3 4 8" xfId="12650" xr:uid="{00000000-0005-0000-0000-000006090000}"/>
    <cellStyle name="20% - Accent3 3 5" xfId="342" xr:uid="{00000000-0005-0000-0000-000007090000}"/>
    <cellStyle name="20% - Accent3 3 5 2" xfId="885" xr:uid="{00000000-0005-0000-0000-000008090000}"/>
    <cellStyle name="20% - Accent3 3 5 2 2" xfId="3693" xr:uid="{00000000-0005-0000-0000-000009090000}"/>
    <cellStyle name="20% - Accent3 3 5 2 2 2" xfId="6573" xr:uid="{00000000-0005-0000-0000-00000A090000}"/>
    <cellStyle name="20% - Accent3 3 5 2 2 3" xfId="15251" xr:uid="{00000000-0005-0000-0000-00000B090000}"/>
    <cellStyle name="20% - Accent3 3 5 2 3" xfId="4212" xr:uid="{00000000-0005-0000-0000-00000C090000}"/>
    <cellStyle name="20% - Accent3 3 5 2 3 2" xfId="6574" xr:uid="{00000000-0005-0000-0000-00000D090000}"/>
    <cellStyle name="20% - Accent3 3 5 2 3 3" xfId="15252" xr:uid="{00000000-0005-0000-0000-00000E090000}"/>
    <cellStyle name="20% - Accent3 3 5 2 4" xfId="6575" xr:uid="{00000000-0005-0000-0000-00000F090000}"/>
    <cellStyle name="20% - Accent3 3 5 2 4 2" xfId="15253" xr:uid="{00000000-0005-0000-0000-000010090000}"/>
    <cellStyle name="20% - Accent3 3 5 2 5" xfId="6572" xr:uid="{00000000-0005-0000-0000-000011090000}"/>
    <cellStyle name="20% - Accent3 3 5 2 6" xfId="12654" xr:uid="{00000000-0005-0000-0000-000012090000}"/>
    <cellStyle name="20% - Accent3 3 5 3" xfId="1488" xr:uid="{00000000-0005-0000-0000-000013090000}"/>
    <cellStyle name="20% - Accent3 3 5 3 2" xfId="6576" xr:uid="{00000000-0005-0000-0000-000014090000}"/>
    <cellStyle name="20% - Accent3 3 5 3 3" xfId="12655" xr:uid="{00000000-0005-0000-0000-000015090000}"/>
    <cellStyle name="20% - Accent3 3 5 4" xfId="2159" xr:uid="{00000000-0005-0000-0000-000016090000}"/>
    <cellStyle name="20% - Accent3 3 5 4 2" xfId="6577" xr:uid="{00000000-0005-0000-0000-000017090000}"/>
    <cellStyle name="20% - Accent3 3 5 4 3" xfId="15254" xr:uid="{00000000-0005-0000-0000-000018090000}"/>
    <cellStyle name="20% - Accent3 3 5 5" xfId="4211" xr:uid="{00000000-0005-0000-0000-000019090000}"/>
    <cellStyle name="20% - Accent3 3 5 5 2" xfId="6578" xr:uid="{00000000-0005-0000-0000-00001A090000}"/>
    <cellStyle name="20% - Accent3 3 5 5 3" xfId="15255" xr:uid="{00000000-0005-0000-0000-00001B090000}"/>
    <cellStyle name="20% - Accent3 3 5 6" xfId="6579" xr:uid="{00000000-0005-0000-0000-00001C090000}"/>
    <cellStyle name="20% - Accent3 3 5 6 2" xfId="15256" xr:uid="{00000000-0005-0000-0000-00001D090000}"/>
    <cellStyle name="20% - Accent3 3 5 7" xfId="6571" xr:uid="{00000000-0005-0000-0000-00001E090000}"/>
    <cellStyle name="20% - Accent3 3 5 8" xfId="12653" xr:uid="{00000000-0005-0000-0000-00001F090000}"/>
    <cellStyle name="20% - Accent3 3 6" xfId="338" xr:uid="{00000000-0005-0000-0000-000020090000}"/>
    <cellStyle name="20% - Accent3 3 6 2" xfId="1355" xr:uid="{00000000-0005-0000-0000-000021090000}"/>
    <cellStyle name="20% - Accent3 3 6 2 2" xfId="3743" xr:uid="{00000000-0005-0000-0000-000022090000}"/>
    <cellStyle name="20% - Accent3 3 6 2 2 2" xfId="6582" xr:uid="{00000000-0005-0000-0000-000023090000}"/>
    <cellStyle name="20% - Accent3 3 6 2 2 3" xfId="15257" xr:uid="{00000000-0005-0000-0000-000024090000}"/>
    <cellStyle name="20% - Accent3 3 6 2 3" xfId="4214" xr:uid="{00000000-0005-0000-0000-000025090000}"/>
    <cellStyle name="20% - Accent3 3 6 2 3 2" xfId="6583" xr:uid="{00000000-0005-0000-0000-000026090000}"/>
    <cellStyle name="20% - Accent3 3 6 2 3 3" xfId="15258" xr:uid="{00000000-0005-0000-0000-000027090000}"/>
    <cellStyle name="20% - Accent3 3 6 2 4" xfId="6584" xr:uid="{00000000-0005-0000-0000-000028090000}"/>
    <cellStyle name="20% - Accent3 3 6 2 4 2" xfId="15259" xr:uid="{00000000-0005-0000-0000-000029090000}"/>
    <cellStyle name="20% - Accent3 3 6 2 5" xfId="6581" xr:uid="{00000000-0005-0000-0000-00002A090000}"/>
    <cellStyle name="20% - Accent3 3 6 2 6" xfId="12657" xr:uid="{00000000-0005-0000-0000-00002B090000}"/>
    <cellStyle name="20% - Accent3 3 6 3" xfId="1489" xr:uid="{00000000-0005-0000-0000-00002C090000}"/>
    <cellStyle name="20% - Accent3 3 6 3 2" xfId="6585" xr:uid="{00000000-0005-0000-0000-00002D090000}"/>
    <cellStyle name="20% - Accent3 3 6 3 3" xfId="12658" xr:uid="{00000000-0005-0000-0000-00002E090000}"/>
    <cellStyle name="20% - Accent3 3 6 4" xfId="2160" xr:uid="{00000000-0005-0000-0000-00002F090000}"/>
    <cellStyle name="20% - Accent3 3 6 4 2" xfId="6586" xr:uid="{00000000-0005-0000-0000-000030090000}"/>
    <cellStyle name="20% - Accent3 3 6 4 3" xfId="15260" xr:uid="{00000000-0005-0000-0000-000031090000}"/>
    <cellStyle name="20% - Accent3 3 6 5" xfId="4213" xr:uid="{00000000-0005-0000-0000-000032090000}"/>
    <cellStyle name="20% - Accent3 3 6 5 2" xfId="6587" xr:uid="{00000000-0005-0000-0000-000033090000}"/>
    <cellStyle name="20% - Accent3 3 6 5 3" xfId="15261" xr:uid="{00000000-0005-0000-0000-000034090000}"/>
    <cellStyle name="20% - Accent3 3 6 6" xfId="6588" xr:uid="{00000000-0005-0000-0000-000035090000}"/>
    <cellStyle name="20% - Accent3 3 6 6 2" xfId="15262" xr:uid="{00000000-0005-0000-0000-000036090000}"/>
    <cellStyle name="20% - Accent3 3 6 7" xfId="6580" xr:uid="{00000000-0005-0000-0000-000037090000}"/>
    <cellStyle name="20% - Accent3 3 6 8" xfId="12656" xr:uid="{00000000-0005-0000-0000-000038090000}"/>
    <cellStyle name="20% - Accent3 3 7" xfId="881" xr:uid="{00000000-0005-0000-0000-000039090000}"/>
    <cellStyle name="20% - Accent3 3 7 2" xfId="1490" xr:uid="{00000000-0005-0000-0000-00003A090000}"/>
    <cellStyle name="20% - Accent3 3 7 2 2" xfId="3803" xr:uid="{00000000-0005-0000-0000-00003B090000}"/>
    <cellStyle name="20% - Accent3 3 7 2 2 2" xfId="6591" xr:uid="{00000000-0005-0000-0000-00003C090000}"/>
    <cellStyle name="20% - Accent3 3 7 2 2 3" xfId="15263" xr:uid="{00000000-0005-0000-0000-00003D090000}"/>
    <cellStyle name="20% - Accent3 3 7 2 3" xfId="4216" xr:uid="{00000000-0005-0000-0000-00003E090000}"/>
    <cellStyle name="20% - Accent3 3 7 2 3 2" xfId="6592" xr:uid="{00000000-0005-0000-0000-00003F090000}"/>
    <cellStyle name="20% - Accent3 3 7 2 3 3" xfId="15264" xr:uid="{00000000-0005-0000-0000-000040090000}"/>
    <cellStyle name="20% - Accent3 3 7 2 4" xfId="6593" xr:uid="{00000000-0005-0000-0000-000041090000}"/>
    <cellStyle name="20% - Accent3 3 7 2 4 2" xfId="15265" xr:uid="{00000000-0005-0000-0000-000042090000}"/>
    <cellStyle name="20% - Accent3 3 7 2 5" xfId="6590" xr:uid="{00000000-0005-0000-0000-000043090000}"/>
    <cellStyle name="20% - Accent3 3 7 2 6" xfId="12660" xr:uid="{00000000-0005-0000-0000-000044090000}"/>
    <cellStyle name="20% - Accent3 3 7 3" xfId="2161" xr:uid="{00000000-0005-0000-0000-000045090000}"/>
    <cellStyle name="20% - Accent3 3 7 3 2" xfId="6594" xr:uid="{00000000-0005-0000-0000-000046090000}"/>
    <cellStyle name="20% - Accent3 3 7 3 3" xfId="12661" xr:uid="{00000000-0005-0000-0000-000047090000}"/>
    <cellStyle name="20% - Accent3 3 7 4" xfId="4215" xr:uid="{00000000-0005-0000-0000-000048090000}"/>
    <cellStyle name="20% - Accent3 3 7 4 2" xfId="6595" xr:uid="{00000000-0005-0000-0000-000049090000}"/>
    <cellStyle name="20% - Accent3 3 7 4 3" xfId="15266" xr:uid="{00000000-0005-0000-0000-00004A090000}"/>
    <cellStyle name="20% - Accent3 3 7 5" xfId="6596" xr:uid="{00000000-0005-0000-0000-00004B090000}"/>
    <cellStyle name="20% - Accent3 3 7 5 2" xfId="15267" xr:uid="{00000000-0005-0000-0000-00004C090000}"/>
    <cellStyle name="20% - Accent3 3 7 6" xfId="6589" xr:uid="{00000000-0005-0000-0000-00004D090000}"/>
    <cellStyle name="20% - Accent3 3 7 7" xfId="12659" xr:uid="{00000000-0005-0000-0000-00004E090000}"/>
    <cellStyle name="20% - Accent3 3 8" xfId="1484" xr:uid="{00000000-0005-0000-0000-00004F090000}"/>
    <cellStyle name="20% - Accent3 3 8 2" xfId="3863" xr:uid="{00000000-0005-0000-0000-000050090000}"/>
    <cellStyle name="20% - Accent3 3 8 2 2" xfId="4218" xr:uid="{00000000-0005-0000-0000-000051090000}"/>
    <cellStyle name="20% - Accent3 3 8 2 2 2" xfId="6599" xr:uid="{00000000-0005-0000-0000-000052090000}"/>
    <cellStyle name="20% - Accent3 3 8 2 2 3" xfId="15268" xr:uid="{00000000-0005-0000-0000-000053090000}"/>
    <cellStyle name="20% - Accent3 3 8 2 3" xfId="6600" xr:uid="{00000000-0005-0000-0000-000054090000}"/>
    <cellStyle name="20% - Accent3 3 8 2 3 2" xfId="15269" xr:uid="{00000000-0005-0000-0000-000055090000}"/>
    <cellStyle name="20% - Accent3 3 8 2 4" xfId="6598" xr:uid="{00000000-0005-0000-0000-000056090000}"/>
    <cellStyle name="20% - Accent3 3 8 2 5" xfId="12663" xr:uid="{00000000-0005-0000-0000-000057090000}"/>
    <cellStyle name="20% - Accent3 3 8 3" xfId="2162" xr:uid="{00000000-0005-0000-0000-000058090000}"/>
    <cellStyle name="20% - Accent3 3 8 3 2" xfId="6601" xr:uid="{00000000-0005-0000-0000-000059090000}"/>
    <cellStyle name="20% - Accent3 3 8 3 3" xfId="12664" xr:uid="{00000000-0005-0000-0000-00005A090000}"/>
    <cellStyle name="20% - Accent3 3 8 4" xfId="4217" xr:uid="{00000000-0005-0000-0000-00005B090000}"/>
    <cellStyle name="20% - Accent3 3 8 4 2" xfId="6602" xr:uid="{00000000-0005-0000-0000-00005C090000}"/>
    <cellStyle name="20% - Accent3 3 8 4 3" xfId="15270" xr:uid="{00000000-0005-0000-0000-00005D090000}"/>
    <cellStyle name="20% - Accent3 3 8 5" xfId="6603" xr:uid="{00000000-0005-0000-0000-00005E090000}"/>
    <cellStyle name="20% - Accent3 3 8 5 2" xfId="15271" xr:uid="{00000000-0005-0000-0000-00005F090000}"/>
    <cellStyle name="20% - Accent3 3 8 6" xfId="6597" xr:uid="{00000000-0005-0000-0000-000060090000}"/>
    <cellStyle name="20% - Accent3 3 8 7" xfId="12662" xr:uid="{00000000-0005-0000-0000-000061090000}"/>
    <cellStyle name="20% - Accent3 3 9" xfId="3942" xr:uid="{00000000-0005-0000-0000-000062090000}"/>
    <cellStyle name="20% - Accent3 3 9 2" xfId="4219" xr:uid="{00000000-0005-0000-0000-000063090000}"/>
    <cellStyle name="20% - Accent3 3 9 2 2" xfId="6605" xr:uid="{00000000-0005-0000-0000-000064090000}"/>
    <cellStyle name="20% - Accent3 3 9 2 3" xfId="12666" xr:uid="{00000000-0005-0000-0000-000065090000}"/>
    <cellStyle name="20% - Accent3 3 9 3" xfId="6606" xr:uid="{00000000-0005-0000-0000-000066090000}"/>
    <cellStyle name="20% - Accent3 3 9 3 2" xfId="15272" xr:uid="{00000000-0005-0000-0000-000067090000}"/>
    <cellStyle name="20% - Accent3 3 9 4" xfId="6604" xr:uid="{00000000-0005-0000-0000-000068090000}"/>
    <cellStyle name="20% - Accent3 3 9 5" xfId="12665" xr:uid="{00000000-0005-0000-0000-000069090000}"/>
    <cellStyle name="20% - Accent3 4" xfId="74" xr:uid="{00000000-0005-0000-0000-00006A090000}"/>
    <cellStyle name="20% - Accent3 4 10" xfId="2163" xr:uid="{00000000-0005-0000-0000-00006B090000}"/>
    <cellStyle name="20% - Accent3 4 10 2" xfId="6608" xr:uid="{00000000-0005-0000-0000-00006C090000}"/>
    <cellStyle name="20% - Accent3 4 10 3" xfId="12668" xr:uid="{00000000-0005-0000-0000-00006D090000}"/>
    <cellStyle name="20% - Accent3 4 11" xfId="4220" xr:uid="{00000000-0005-0000-0000-00006E090000}"/>
    <cellStyle name="20% - Accent3 4 11 2" xfId="6609" xr:uid="{00000000-0005-0000-0000-00006F090000}"/>
    <cellStyle name="20% - Accent3 4 11 3" xfId="12669" xr:uid="{00000000-0005-0000-0000-000070090000}"/>
    <cellStyle name="20% - Accent3 4 12" xfId="6610" xr:uid="{00000000-0005-0000-0000-000071090000}"/>
    <cellStyle name="20% - Accent3 4 12 2" xfId="12670" xr:uid="{00000000-0005-0000-0000-000072090000}"/>
    <cellStyle name="20% - Accent3 4 13" xfId="6607" xr:uid="{00000000-0005-0000-0000-000073090000}"/>
    <cellStyle name="20% - Accent3 4 14" xfId="12667" xr:uid="{00000000-0005-0000-0000-000074090000}"/>
    <cellStyle name="20% - Accent3 4 2" xfId="75" xr:uid="{00000000-0005-0000-0000-000075090000}"/>
    <cellStyle name="20% - Accent3 4 2 2" xfId="344" xr:uid="{00000000-0005-0000-0000-000076090000}"/>
    <cellStyle name="20% - Accent3 4 2 2 2" xfId="3613" xr:uid="{00000000-0005-0000-0000-000077090000}"/>
    <cellStyle name="20% - Accent3 4 2 2 2 2" xfId="6613" xr:uid="{00000000-0005-0000-0000-000078090000}"/>
    <cellStyle name="20% - Accent3 4 2 2 2 3" xfId="15273" xr:uid="{00000000-0005-0000-0000-000079090000}"/>
    <cellStyle name="20% - Accent3 4 2 2 3" xfId="4222" xr:uid="{00000000-0005-0000-0000-00007A090000}"/>
    <cellStyle name="20% - Accent3 4 2 2 3 2" xfId="6614" xr:uid="{00000000-0005-0000-0000-00007B090000}"/>
    <cellStyle name="20% - Accent3 4 2 2 3 3" xfId="15274" xr:uid="{00000000-0005-0000-0000-00007C090000}"/>
    <cellStyle name="20% - Accent3 4 2 2 4" xfId="6615" xr:uid="{00000000-0005-0000-0000-00007D090000}"/>
    <cellStyle name="20% - Accent3 4 2 2 4 2" xfId="15275" xr:uid="{00000000-0005-0000-0000-00007E090000}"/>
    <cellStyle name="20% - Accent3 4 2 2 5" xfId="6612" xr:uid="{00000000-0005-0000-0000-00007F090000}"/>
    <cellStyle name="20% - Accent3 4 2 2 6" xfId="12672" xr:uid="{00000000-0005-0000-0000-000080090000}"/>
    <cellStyle name="20% - Accent3 4 2 3" xfId="887" xr:uid="{00000000-0005-0000-0000-000081090000}"/>
    <cellStyle name="20% - Accent3 4 2 3 2" xfId="6616" xr:uid="{00000000-0005-0000-0000-000082090000}"/>
    <cellStyle name="20% - Accent3 4 2 3 3" xfId="12673" xr:uid="{00000000-0005-0000-0000-000083090000}"/>
    <cellStyle name="20% - Accent3 4 2 4" xfId="1492" xr:uid="{00000000-0005-0000-0000-000084090000}"/>
    <cellStyle name="20% - Accent3 4 2 4 2" xfId="6617" xr:uid="{00000000-0005-0000-0000-000085090000}"/>
    <cellStyle name="20% - Accent3 4 2 4 3" xfId="15276" xr:uid="{00000000-0005-0000-0000-000086090000}"/>
    <cellStyle name="20% - Accent3 4 2 5" xfId="2164" xr:uid="{00000000-0005-0000-0000-000087090000}"/>
    <cellStyle name="20% - Accent3 4 2 5 2" xfId="6618" xr:uid="{00000000-0005-0000-0000-000088090000}"/>
    <cellStyle name="20% - Accent3 4 2 5 3" xfId="15277" xr:uid="{00000000-0005-0000-0000-000089090000}"/>
    <cellStyle name="20% - Accent3 4 2 6" xfId="4221" xr:uid="{00000000-0005-0000-0000-00008A090000}"/>
    <cellStyle name="20% - Accent3 4 2 6 2" xfId="6619" xr:uid="{00000000-0005-0000-0000-00008B090000}"/>
    <cellStyle name="20% - Accent3 4 2 6 3" xfId="15278" xr:uid="{00000000-0005-0000-0000-00008C090000}"/>
    <cellStyle name="20% - Accent3 4 2 7" xfId="6620" xr:uid="{00000000-0005-0000-0000-00008D090000}"/>
    <cellStyle name="20% - Accent3 4 2 7 2" xfId="15279" xr:uid="{00000000-0005-0000-0000-00008E090000}"/>
    <cellStyle name="20% - Accent3 4 2 8" xfId="6611" xr:uid="{00000000-0005-0000-0000-00008F090000}"/>
    <cellStyle name="20% - Accent3 4 2 9" xfId="12671" xr:uid="{00000000-0005-0000-0000-000090090000}"/>
    <cellStyle name="20% - Accent3 4 3" xfId="345" xr:uid="{00000000-0005-0000-0000-000091090000}"/>
    <cellStyle name="20% - Accent3 4 3 2" xfId="888" xr:uid="{00000000-0005-0000-0000-000092090000}"/>
    <cellStyle name="20% - Accent3 4 3 2 2" xfId="3653" xr:uid="{00000000-0005-0000-0000-000093090000}"/>
    <cellStyle name="20% - Accent3 4 3 2 2 2" xfId="6623" xr:uid="{00000000-0005-0000-0000-000094090000}"/>
    <cellStyle name="20% - Accent3 4 3 2 2 3" xfId="15280" xr:uid="{00000000-0005-0000-0000-000095090000}"/>
    <cellStyle name="20% - Accent3 4 3 2 3" xfId="4224" xr:uid="{00000000-0005-0000-0000-000096090000}"/>
    <cellStyle name="20% - Accent3 4 3 2 3 2" xfId="6624" xr:uid="{00000000-0005-0000-0000-000097090000}"/>
    <cellStyle name="20% - Accent3 4 3 2 3 3" xfId="15281" xr:uid="{00000000-0005-0000-0000-000098090000}"/>
    <cellStyle name="20% - Accent3 4 3 2 4" xfId="6625" xr:uid="{00000000-0005-0000-0000-000099090000}"/>
    <cellStyle name="20% - Accent3 4 3 2 4 2" xfId="15282" xr:uid="{00000000-0005-0000-0000-00009A090000}"/>
    <cellStyle name="20% - Accent3 4 3 2 5" xfId="6622" xr:uid="{00000000-0005-0000-0000-00009B090000}"/>
    <cellStyle name="20% - Accent3 4 3 2 6" xfId="12675" xr:uid="{00000000-0005-0000-0000-00009C090000}"/>
    <cellStyle name="20% - Accent3 4 3 3" xfId="1493" xr:uid="{00000000-0005-0000-0000-00009D090000}"/>
    <cellStyle name="20% - Accent3 4 3 3 2" xfId="6626" xr:uid="{00000000-0005-0000-0000-00009E090000}"/>
    <cellStyle name="20% - Accent3 4 3 3 3" xfId="12676" xr:uid="{00000000-0005-0000-0000-00009F090000}"/>
    <cellStyle name="20% - Accent3 4 3 4" xfId="2165" xr:uid="{00000000-0005-0000-0000-0000A0090000}"/>
    <cellStyle name="20% - Accent3 4 3 4 2" xfId="6627" xr:uid="{00000000-0005-0000-0000-0000A1090000}"/>
    <cellStyle name="20% - Accent3 4 3 4 3" xfId="15283" xr:uid="{00000000-0005-0000-0000-0000A2090000}"/>
    <cellStyle name="20% - Accent3 4 3 5" xfId="4223" xr:uid="{00000000-0005-0000-0000-0000A3090000}"/>
    <cellStyle name="20% - Accent3 4 3 5 2" xfId="6628" xr:uid="{00000000-0005-0000-0000-0000A4090000}"/>
    <cellStyle name="20% - Accent3 4 3 5 3" xfId="15284" xr:uid="{00000000-0005-0000-0000-0000A5090000}"/>
    <cellStyle name="20% - Accent3 4 3 6" xfId="6629" xr:uid="{00000000-0005-0000-0000-0000A6090000}"/>
    <cellStyle name="20% - Accent3 4 3 6 2" xfId="15285" xr:uid="{00000000-0005-0000-0000-0000A7090000}"/>
    <cellStyle name="20% - Accent3 4 3 7" xfId="6621" xr:uid="{00000000-0005-0000-0000-0000A8090000}"/>
    <cellStyle name="20% - Accent3 4 3 8" xfId="12674" xr:uid="{00000000-0005-0000-0000-0000A9090000}"/>
    <cellStyle name="20% - Accent3 4 4" xfId="346" xr:uid="{00000000-0005-0000-0000-0000AA090000}"/>
    <cellStyle name="20% - Accent3 4 4 2" xfId="889" xr:uid="{00000000-0005-0000-0000-0000AB090000}"/>
    <cellStyle name="20% - Accent3 4 4 2 2" xfId="3703" xr:uid="{00000000-0005-0000-0000-0000AC090000}"/>
    <cellStyle name="20% - Accent3 4 4 2 2 2" xfId="6632" xr:uid="{00000000-0005-0000-0000-0000AD090000}"/>
    <cellStyle name="20% - Accent3 4 4 2 2 3" xfId="15286" xr:uid="{00000000-0005-0000-0000-0000AE090000}"/>
    <cellStyle name="20% - Accent3 4 4 2 3" xfId="4226" xr:uid="{00000000-0005-0000-0000-0000AF090000}"/>
    <cellStyle name="20% - Accent3 4 4 2 3 2" xfId="6633" xr:uid="{00000000-0005-0000-0000-0000B0090000}"/>
    <cellStyle name="20% - Accent3 4 4 2 3 3" xfId="15287" xr:uid="{00000000-0005-0000-0000-0000B1090000}"/>
    <cellStyle name="20% - Accent3 4 4 2 4" xfId="6634" xr:uid="{00000000-0005-0000-0000-0000B2090000}"/>
    <cellStyle name="20% - Accent3 4 4 2 4 2" xfId="15288" xr:uid="{00000000-0005-0000-0000-0000B3090000}"/>
    <cellStyle name="20% - Accent3 4 4 2 5" xfId="6631" xr:uid="{00000000-0005-0000-0000-0000B4090000}"/>
    <cellStyle name="20% - Accent3 4 4 2 6" xfId="12678" xr:uid="{00000000-0005-0000-0000-0000B5090000}"/>
    <cellStyle name="20% - Accent3 4 4 3" xfId="1494" xr:uid="{00000000-0005-0000-0000-0000B6090000}"/>
    <cellStyle name="20% - Accent3 4 4 3 2" xfId="6635" xr:uid="{00000000-0005-0000-0000-0000B7090000}"/>
    <cellStyle name="20% - Accent3 4 4 3 3" xfId="12679" xr:uid="{00000000-0005-0000-0000-0000B8090000}"/>
    <cellStyle name="20% - Accent3 4 4 4" xfId="2166" xr:uid="{00000000-0005-0000-0000-0000B9090000}"/>
    <cellStyle name="20% - Accent3 4 4 4 2" xfId="6636" xr:uid="{00000000-0005-0000-0000-0000BA090000}"/>
    <cellStyle name="20% - Accent3 4 4 4 3" xfId="15289" xr:uid="{00000000-0005-0000-0000-0000BB090000}"/>
    <cellStyle name="20% - Accent3 4 4 5" xfId="4225" xr:uid="{00000000-0005-0000-0000-0000BC090000}"/>
    <cellStyle name="20% - Accent3 4 4 5 2" xfId="6637" xr:uid="{00000000-0005-0000-0000-0000BD090000}"/>
    <cellStyle name="20% - Accent3 4 4 5 3" xfId="15290" xr:uid="{00000000-0005-0000-0000-0000BE090000}"/>
    <cellStyle name="20% - Accent3 4 4 6" xfId="6638" xr:uid="{00000000-0005-0000-0000-0000BF090000}"/>
    <cellStyle name="20% - Accent3 4 4 6 2" xfId="15291" xr:uid="{00000000-0005-0000-0000-0000C0090000}"/>
    <cellStyle name="20% - Accent3 4 4 7" xfId="6630" xr:uid="{00000000-0005-0000-0000-0000C1090000}"/>
    <cellStyle name="20% - Accent3 4 4 8" xfId="12677" xr:uid="{00000000-0005-0000-0000-0000C2090000}"/>
    <cellStyle name="20% - Accent3 4 5" xfId="343" xr:uid="{00000000-0005-0000-0000-0000C3090000}"/>
    <cellStyle name="20% - Accent3 4 5 2" xfId="1368" xr:uid="{00000000-0005-0000-0000-0000C4090000}"/>
    <cellStyle name="20% - Accent3 4 5 2 2" xfId="3753" xr:uid="{00000000-0005-0000-0000-0000C5090000}"/>
    <cellStyle name="20% - Accent3 4 5 2 2 2" xfId="6641" xr:uid="{00000000-0005-0000-0000-0000C6090000}"/>
    <cellStyle name="20% - Accent3 4 5 2 2 3" xfId="15292" xr:uid="{00000000-0005-0000-0000-0000C7090000}"/>
    <cellStyle name="20% - Accent3 4 5 2 3" xfId="4228" xr:uid="{00000000-0005-0000-0000-0000C8090000}"/>
    <cellStyle name="20% - Accent3 4 5 2 3 2" xfId="6642" xr:uid="{00000000-0005-0000-0000-0000C9090000}"/>
    <cellStyle name="20% - Accent3 4 5 2 3 3" xfId="15293" xr:uid="{00000000-0005-0000-0000-0000CA090000}"/>
    <cellStyle name="20% - Accent3 4 5 2 4" xfId="6643" xr:uid="{00000000-0005-0000-0000-0000CB090000}"/>
    <cellStyle name="20% - Accent3 4 5 2 4 2" xfId="15294" xr:uid="{00000000-0005-0000-0000-0000CC090000}"/>
    <cellStyle name="20% - Accent3 4 5 2 5" xfId="6640" xr:uid="{00000000-0005-0000-0000-0000CD090000}"/>
    <cellStyle name="20% - Accent3 4 5 2 6" xfId="12681" xr:uid="{00000000-0005-0000-0000-0000CE090000}"/>
    <cellStyle name="20% - Accent3 4 5 3" xfId="1495" xr:uid="{00000000-0005-0000-0000-0000CF090000}"/>
    <cellStyle name="20% - Accent3 4 5 3 2" xfId="6644" xr:uid="{00000000-0005-0000-0000-0000D0090000}"/>
    <cellStyle name="20% - Accent3 4 5 3 3" xfId="12682" xr:uid="{00000000-0005-0000-0000-0000D1090000}"/>
    <cellStyle name="20% - Accent3 4 5 4" xfId="2167" xr:uid="{00000000-0005-0000-0000-0000D2090000}"/>
    <cellStyle name="20% - Accent3 4 5 4 2" xfId="6645" xr:uid="{00000000-0005-0000-0000-0000D3090000}"/>
    <cellStyle name="20% - Accent3 4 5 4 3" xfId="15295" xr:uid="{00000000-0005-0000-0000-0000D4090000}"/>
    <cellStyle name="20% - Accent3 4 5 5" xfId="4227" xr:uid="{00000000-0005-0000-0000-0000D5090000}"/>
    <cellStyle name="20% - Accent3 4 5 5 2" xfId="6646" xr:uid="{00000000-0005-0000-0000-0000D6090000}"/>
    <cellStyle name="20% - Accent3 4 5 5 3" xfId="15296" xr:uid="{00000000-0005-0000-0000-0000D7090000}"/>
    <cellStyle name="20% - Accent3 4 5 6" xfId="6647" xr:uid="{00000000-0005-0000-0000-0000D8090000}"/>
    <cellStyle name="20% - Accent3 4 5 6 2" xfId="15297" xr:uid="{00000000-0005-0000-0000-0000D9090000}"/>
    <cellStyle name="20% - Accent3 4 5 7" xfId="6639" xr:uid="{00000000-0005-0000-0000-0000DA090000}"/>
    <cellStyle name="20% - Accent3 4 5 8" xfId="12680" xr:uid="{00000000-0005-0000-0000-0000DB090000}"/>
    <cellStyle name="20% - Accent3 4 6" xfId="886" xr:uid="{00000000-0005-0000-0000-0000DC090000}"/>
    <cellStyle name="20% - Accent3 4 6 2" xfId="1496" xr:uid="{00000000-0005-0000-0000-0000DD090000}"/>
    <cellStyle name="20% - Accent3 4 6 2 2" xfId="3813" xr:uid="{00000000-0005-0000-0000-0000DE090000}"/>
    <cellStyle name="20% - Accent3 4 6 2 2 2" xfId="6650" xr:uid="{00000000-0005-0000-0000-0000DF090000}"/>
    <cellStyle name="20% - Accent3 4 6 2 2 3" xfId="15298" xr:uid="{00000000-0005-0000-0000-0000E0090000}"/>
    <cellStyle name="20% - Accent3 4 6 2 3" xfId="4230" xr:uid="{00000000-0005-0000-0000-0000E1090000}"/>
    <cellStyle name="20% - Accent3 4 6 2 3 2" xfId="6651" xr:uid="{00000000-0005-0000-0000-0000E2090000}"/>
    <cellStyle name="20% - Accent3 4 6 2 3 3" xfId="15299" xr:uid="{00000000-0005-0000-0000-0000E3090000}"/>
    <cellStyle name="20% - Accent3 4 6 2 4" xfId="6652" xr:uid="{00000000-0005-0000-0000-0000E4090000}"/>
    <cellStyle name="20% - Accent3 4 6 2 4 2" xfId="15300" xr:uid="{00000000-0005-0000-0000-0000E5090000}"/>
    <cellStyle name="20% - Accent3 4 6 2 5" xfId="6649" xr:uid="{00000000-0005-0000-0000-0000E6090000}"/>
    <cellStyle name="20% - Accent3 4 6 2 6" xfId="12684" xr:uid="{00000000-0005-0000-0000-0000E7090000}"/>
    <cellStyle name="20% - Accent3 4 6 3" xfId="2168" xr:uid="{00000000-0005-0000-0000-0000E8090000}"/>
    <cellStyle name="20% - Accent3 4 6 3 2" xfId="6653" xr:uid="{00000000-0005-0000-0000-0000E9090000}"/>
    <cellStyle name="20% - Accent3 4 6 3 3" xfId="12685" xr:uid="{00000000-0005-0000-0000-0000EA090000}"/>
    <cellStyle name="20% - Accent3 4 6 4" xfId="4229" xr:uid="{00000000-0005-0000-0000-0000EB090000}"/>
    <cellStyle name="20% - Accent3 4 6 4 2" xfId="6654" xr:uid="{00000000-0005-0000-0000-0000EC090000}"/>
    <cellStyle name="20% - Accent3 4 6 4 3" xfId="15301" xr:uid="{00000000-0005-0000-0000-0000ED090000}"/>
    <cellStyle name="20% - Accent3 4 6 5" xfId="6655" xr:uid="{00000000-0005-0000-0000-0000EE090000}"/>
    <cellStyle name="20% - Accent3 4 6 5 2" xfId="15302" xr:uid="{00000000-0005-0000-0000-0000EF090000}"/>
    <cellStyle name="20% - Accent3 4 6 6" xfId="6648" xr:uid="{00000000-0005-0000-0000-0000F0090000}"/>
    <cellStyle name="20% - Accent3 4 6 7" xfId="12683" xr:uid="{00000000-0005-0000-0000-0000F1090000}"/>
    <cellStyle name="20% - Accent3 4 7" xfId="1491" xr:uid="{00000000-0005-0000-0000-0000F2090000}"/>
    <cellStyle name="20% - Accent3 4 7 2" xfId="3873" xr:uid="{00000000-0005-0000-0000-0000F3090000}"/>
    <cellStyle name="20% - Accent3 4 7 2 2" xfId="4232" xr:uid="{00000000-0005-0000-0000-0000F4090000}"/>
    <cellStyle name="20% - Accent3 4 7 2 2 2" xfId="6658" xr:uid="{00000000-0005-0000-0000-0000F5090000}"/>
    <cellStyle name="20% - Accent3 4 7 2 2 3" xfId="15303" xr:uid="{00000000-0005-0000-0000-0000F6090000}"/>
    <cellStyle name="20% - Accent3 4 7 2 3" xfId="6659" xr:uid="{00000000-0005-0000-0000-0000F7090000}"/>
    <cellStyle name="20% - Accent3 4 7 2 3 2" xfId="15304" xr:uid="{00000000-0005-0000-0000-0000F8090000}"/>
    <cellStyle name="20% - Accent3 4 7 2 4" xfId="6657" xr:uid="{00000000-0005-0000-0000-0000F9090000}"/>
    <cellStyle name="20% - Accent3 4 7 2 5" xfId="12687" xr:uid="{00000000-0005-0000-0000-0000FA090000}"/>
    <cellStyle name="20% - Accent3 4 7 3" xfId="2169" xr:uid="{00000000-0005-0000-0000-0000FB090000}"/>
    <cellStyle name="20% - Accent3 4 7 3 2" xfId="6660" xr:uid="{00000000-0005-0000-0000-0000FC090000}"/>
    <cellStyle name="20% - Accent3 4 7 3 3" xfId="12688" xr:uid="{00000000-0005-0000-0000-0000FD090000}"/>
    <cellStyle name="20% - Accent3 4 7 4" xfId="4231" xr:uid="{00000000-0005-0000-0000-0000FE090000}"/>
    <cellStyle name="20% - Accent3 4 7 4 2" xfId="6661" xr:uid="{00000000-0005-0000-0000-0000FF090000}"/>
    <cellStyle name="20% - Accent3 4 7 4 3" xfId="15305" xr:uid="{00000000-0005-0000-0000-0000000A0000}"/>
    <cellStyle name="20% - Accent3 4 7 5" xfId="6662" xr:uid="{00000000-0005-0000-0000-0000010A0000}"/>
    <cellStyle name="20% - Accent3 4 7 5 2" xfId="15306" xr:uid="{00000000-0005-0000-0000-0000020A0000}"/>
    <cellStyle name="20% - Accent3 4 7 6" xfId="6656" xr:uid="{00000000-0005-0000-0000-0000030A0000}"/>
    <cellStyle name="20% - Accent3 4 7 7" xfId="12686" xr:uid="{00000000-0005-0000-0000-0000040A0000}"/>
    <cellStyle name="20% - Accent3 4 8" xfId="3956" xr:uid="{00000000-0005-0000-0000-0000050A0000}"/>
    <cellStyle name="20% - Accent3 4 8 2" xfId="4233" xr:uid="{00000000-0005-0000-0000-0000060A0000}"/>
    <cellStyle name="20% - Accent3 4 8 2 2" xfId="6664" xr:uid="{00000000-0005-0000-0000-0000070A0000}"/>
    <cellStyle name="20% - Accent3 4 8 2 3" xfId="12690" xr:uid="{00000000-0005-0000-0000-0000080A0000}"/>
    <cellStyle name="20% - Accent3 4 8 3" xfId="6665" xr:uid="{00000000-0005-0000-0000-0000090A0000}"/>
    <cellStyle name="20% - Accent3 4 8 3 2" xfId="15307" xr:uid="{00000000-0005-0000-0000-00000A0A0000}"/>
    <cellStyle name="20% - Accent3 4 8 4" xfId="6663" xr:uid="{00000000-0005-0000-0000-00000B0A0000}"/>
    <cellStyle name="20% - Accent3 4 8 5" xfId="12689" xr:uid="{00000000-0005-0000-0000-00000C0A0000}"/>
    <cellStyle name="20% - Accent3 4 9" xfId="3552" xr:uid="{00000000-0005-0000-0000-00000D0A0000}"/>
    <cellStyle name="20% - Accent3 4 9 2" xfId="4234" xr:uid="{00000000-0005-0000-0000-00000E0A0000}"/>
    <cellStyle name="20% - Accent3 4 9 2 2" xfId="6667" xr:uid="{00000000-0005-0000-0000-00000F0A0000}"/>
    <cellStyle name="20% - Accent3 4 9 2 3" xfId="12692" xr:uid="{00000000-0005-0000-0000-0000100A0000}"/>
    <cellStyle name="20% - Accent3 4 9 3" xfId="6668" xr:uid="{00000000-0005-0000-0000-0000110A0000}"/>
    <cellStyle name="20% - Accent3 4 9 3 2" xfId="15308" xr:uid="{00000000-0005-0000-0000-0000120A0000}"/>
    <cellStyle name="20% - Accent3 4 9 4" xfId="6666" xr:uid="{00000000-0005-0000-0000-0000130A0000}"/>
    <cellStyle name="20% - Accent3 4 9 5" xfId="12691" xr:uid="{00000000-0005-0000-0000-0000140A0000}"/>
    <cellStyle name="20% - Accent3 5" xfId="76" xr:uid="{00000000-0005-0000-0000-0000150A0000}"/>
    <cellStyle name="20% - Accent3 5 10" xfId="4235" xr:uid="{00000000-0005-0000-0000-0000160A0000}"/>
    <cellStyle name="20% - Accent3 5 10 2" xfId="6670" xr:uid="{00000000-0005-0000-0000-0000170A0000}"/>
    <cellStyle name="20% - Accent3 5 10 3" xfId="12694" xr:uid="{00000000-0005-0000-0000-0000180A0000}"/>
    <cellStyle name="20% - Accent3 5 11" xfId="6671" xr:uid="{00000000-0005-0000-0000-0000190A0000}"/>
    <cellStyle name="20% - Accent3 5 11 2" xfId="12695" xr:uid="{00000000-0005-0000-0000-00001A0A0000}"/>
    <cellStyle name="20% - Accent3 5 12" xfId="6669" xr:uid="{00000000-0005-0000-0000-00001B0A0000}"/>
    <cellStyle name="20% - Accent3 5 13" xfId="12693" xr:uid="{00000000-0005-0000-0000-00001C0A0000}"/>
    <cellStyle name="20% - Accent3 5 2" xfId="348" xr:uid="{00000000-0005-0000-0000-00001D0A0000}"/>
    <cellStyle name="20% - Accent3 5 2 2" xfId="891" xr:uid="{00000000-0005-0000-0000-00001E0A0000}"/>
    <cellStyle name="20% - Accent3 5 2 2 2" xfId="3661" xr:uid="{00000000-0005-0000-0000-00001F0A0000}"/>
    <cellStyle name="20% - Accent3 5 2 2 2 2" xfId="6674" xr:uid="{00000000-0005-0000-0000-0000200A0000}"/>
    <cellStyle name="20% - Accent3 5 2 2 2 3" xfId="15309" xr:uid="{00000000-0005-0000-0000-0000210A0000}"/>
    <cellStyle name="20% - Accent3 5 2 2 3" xfId="4237" xr:uid="{00000000-0005-0000-0000-0000220A0000}"/>
    <cellStyle name="20% - Accent3 5 2 2 3 2" xfId="6675" xr:uid="{00000000-0005-0000-0000-0000230A0000}"/>
    <cellStyle name="20% - Accent3 5 2 2 3 3" xfId="15310" xr:uid="{00000000-0005-0000-0000-0000240A0000}"/>
    <cellStyle name="20% - Accent3 5 2 2 4" xfId="6676" xr:uid="{00000000-0005-0000-0000-0000250A0000}"/>
    <cellStyle name="20% - Accent3 5 2 2 4 2" xfId="15311" xr:uid="{00000000-0005-0000-0000-0000260A0000}"/>
    <cellStyle name="20% - Accent3 5 2 2 5" xfId="6673" xr:uid="{00000000-0005-0000-0000-0000270A0000}"/>
    <cellStyle name="20% - Accent3 5 2 2 6" xfId="12697" xr:uid="{00000000-0005-0000-0000-0000280A0000}"/>
    <cellStyle name="20% - Accent3 5 2 3" xfId="1498" xr:uid="{00000000-0005-0000-0000-0000290A0000}"/>
    <cellStyle name="20% - Accent3 5 2 3 2" xfId="6677" xr:uid="{00000000-0005-0000-0000-00002A0A0000}"/>
    <cellStyle name="20% - Accent3 5 2 3 3" xfId="12698" xr:uid="{00000000-0005-0000-0000-00002B0A0000}"/>
    <cellStyle name="20% - Accent3 5 2 4" xfId="2171" xr:uid="{00000000-0005-0000-0000-00002C0A0000}"/>
    <cellStyle name="20% - Accent3 5 2 4 2" xfId="6678" xr:uid="{00000000-0005-0000-0000-00002D0A0000}"/>
    <cellStyle name="20% - Accent3 5 2 4 3" xfId="15312" xr:uid="{00000000-0005-0000-0000-00002E0A0000}"/>
    <cellStyle name="20% - Accent3 5 2 5" xfId="4236" xr:uid="{00000000-0005-0000-0000-00002F0A0000}"/>
    <cellStyle name="20% - Accent3 5 2 5 2" xfId="6679" xr:uid="{00000000-0005-0000-0000-0000300A0000}"/>
    <cellStyle name="20% - Accent3 5 2 5 3" xfId="15313" xr:uid="{00000000-0005-0000-0000-0000310A0000}"/>
    <cellStyle name="20% - Accent3 5 2 6" xfId="6680" xr:uid="{00000000-0005-0000-0000-0000320A0000}"/>
    <cellStyle name="20% - Accent3 5 2 6 2" xfId="15314" xr:uid="{00000000-0005-0000-0000-0000330A0000}"/>
    <cellStyle name="20% - Accent3 5 2 7" xfId="6672" xr:uid="{00000000-0005-0000-0000-0000340A0000}"/>
    <cellStyle name="20% - Accent3 5 2 8" xfId="12696" xr:uid="{00000000-0005-0000-0000-0000350A0000}"/>
    <cellStyle name="20% - Accent3 5 3" xfId="349" xr:uid="{00000000-0005-0000-0000-0000360A0000}"/>
    <cellStyle name="20% - Accent3 5 3 2" xfId="892" xr:uid="{00000000-0005-0000-0000-0000370A0000}"/>
    <cellStyle name="20% - Accent3 5 3 2 2" xfId="3711" xr:uid="{00000000-0005-0000-0000-0000380A0000}"/>
    <cellStyle name="20% - Accent3 5 3 2 2 2" xfId="6683" xr:uid="{00000000-0005-0000-0000-0000390A0000}"/>
    <cellStyle name="20% - Accent3 5 3 2 2 3" xfId="15315" xr:uid="{00000000-0005-0000-0000-00003A0A0000}"/>
    <cellStyle name="20% - Accent3 5 3 2 3" xfId="4239" xr:uid="{00000000-0005-0000-0000-00003B0A0000}"/>
    <cellStyle name="20% - Accent3 5 3 2 3 2" xfId="6684" xr:uid="{00000000-0005-0000-0000-00003C0A0000}"/>
    <cellStyle name="20% - Accent3 5 3 2 3 3" xfId="15316" xr:uid="{00000000-0005-0000-0000-00003D0A0000}"/>
    <cellStyle name="20% - Accent3 5 3 2 4" xfId="6685" xr:uid="{00000000-0005-0000-0000-00003E0A0000}"/>
    <cellStyle name="20% - Accent3 5 3 2 4 2" xfId="15317" xr:uid="{00000000-0005-0000-0000-00003F0A0000}"/>
    <cellStyle name="20% - Accent3 5 3 2 5" xfId="6682" xr:uid="{00000000-0005-0000-0000-0000400A0000}"/>
    <cellStyle name="20% - Accent3 5 3 2 6" xfId="12700" xr:uid="{00000000-0005-0000-0000-0000410A0000}"/>
    <cellStyle name="20% - Accent3 5 3 3" xfId="1499" xr:uid="{00000000-0005-0000-0000-0000420A0000}"/>
    <cellStyle name="20% - Accent3 5 3 3 2" xfId="6686" xr:uid="{00000000-0005-0000-0000-0000430A0000}"/>
    <cellStyle name="20% - Accent3 5 3 3 3" xfId="12701" xr:uid="{00000000-0005-0000-0000-0000440A0000}"/>
    <cellStyle name="20% - Accent3 5 3 4" xfId="2172" xr:uid="{00000000-0005-0000-0000-0000450A0000}"/>
    <cellStyle name="20% - Accent3 5 3 4 2" xfId="6687" xr:uid="{00000000-0005-0000-0000-0000460A0000}"/>
    <cellStyle name="20% - Accent3 5 3 4 3" xfId="15318" xr:uid="{00000000-0005-0000-0000-0000470A0000}"/>
    <cellStyle name="20% - Accent3 5 3 5" xfId="4238" xr:uid="{00000000-0005-0000-0000-0000480A0000}"/>
    <cellStyle name="20% - Accent3 5 3 5 2" xfId="6688" xr:uid="{00000000-0005-0000-0000-0000490A0000}"/>
    <cellStyle name="20% - Accent3 5 3 5 3" xfId="15319" xr:uid="{00000000-0005-0000-0000-00004A0A0000}"/>
    <cellStyle name="20% - Accent3 5 3 6" xfId="6689" xr:uid="{00000000-0005-0000-0000-00004B0A0000}"/>
    <cellStyle name="20% - Accent3 5 3 6 2" xfId="15320" xr:uid="{00000000-0005-0000-0000-00004C0A0000}"/>
    <cellStyle name="20% - Accent3 5 3 7" xfId="6681" xr:uid="{00000000-0005-0000-0000-00004D0A0000}"/>
    <cellStyle name="20% - Accent3 5 3 8" xfId="12699" xr:uid="{00000000-0005-0000-0000-00004E0A0000}"/>
    <cellStyle name="20% - Accent3 5 4" xfId="347" xr:uid="{00000000-0005-0000-0000-00004F0A0000}"/>
    <cellStyle name="20% - Accent3 5 4 2" xfId="1379" xr:uid="{00000000-0005-0000-0000-0000500A0000}"/>
    <cellStyle name="20% - Accent3 5 4 2 2" xfId="3761" xr:uid="{00000000-0005-0000-0000-0000510A0000}"/>
    <cellStyle name="20% - Accent3 5 4 2 2 2" xfId="6692" xr:uid="{00000000-0005-0000-0000-0000520A0000}"/>
    <cellStyle name="20% - Accent3 5 4 2 2 3" xfId="15321" xr:uid="{00000000-0005-0000-0000-0000530A0000}"/>
    <cellStyle name="20% - Accent3 5 4 2 3" xfId="4241" xr:uid="{00000000-0005-0000-0000-0000540A0000}"/>
    <cellStyle name="20% - Accent3 5 4 2 3 2" xfId="6693" xr:uid="{00000000-0005-0000-0000-0000550A0000}"/>
    <cellStyle name="20% - Accent3 5 4 2 3 3" xfId="15322" xr:uid="{00000000-0005-0000-0000-0000560A0000}"/>
    <cellStyle name="20% - Accent3 5 4 2 4" xfId="6694" xr:uid="{00000000-0005-0000-0000-0000570A0000}"/>
    <cellStyle name="20% - Accent3 5 4 2 4 2" xfId="15323" xr:uid="{00000000-0005-0000-0000-0000580A0000}"/>
    <cellStyle name="20% - Accent3 5 4 2 5" xfId="6691" xr:uid="{00000000-0005-0000-0000-0000590A0000}"/>
    <cellStyle name="20% - Accent3 5 4 2 6" xfId="12703" xr:uid="{00000000-0005-0000-0000-00005A0A0000}"/>
    <cellStyle name="20% - Accent3 5 4 3" xfId="1500" xr:uid="{00000000-0005-0000-0000-00005B0A0000}"/>
    <cellStyle name="20% - Accent3 5 4 3 2" xfId="6695" xr:uid="{00000000-0005-0000-0000-00005C0A0000}"/>
    <cellStyle name="20% - Accent3 5 4 3 3" xfId="12704" xr:uid="{00000000-0005-0000-0000-00005D0A0000}"/>
    <cellStyle name="20% - Accent3 5 4 4" xfId="2173" xr:uid="{00000000-0005-0000-0000-00005E0A0000}"/>
    <cellStyle name="20% - Accent3 5 4 4 2" xfId="6696" xr:uid="{00000000-0005-0000-0000-00005F0A0000}"/>
    <cellStyle name="20% - Accent3 5 4 4 3" xfId="15324" xr:uid="{00000000-0005-0000-0000-0000600A0000}"/>
    <cellStyle name="20% - Accent3 5 4 5" xfId="4240" xr:uid="{00000000-0005-0000-0000-0000610A0000}"/>
    <cellStyle name="20% - Accent3 5 4 5 2" xfId="6697" xr:uid="{00000000-0005-0000-0000-0000620A0000}"/>
    <cellStyle name="20% - Accent3 5 4 5 3" xfId="15325" xr:uid="{00000000-0005-0000-0000-0000630A0000}"/>
    <cellStyle name="20% - Accent3 5 4 6" xfId="6698" xr:uid="{00000000-0005-0000-0000-0000640A0000}"/>
    <cellStyle name="20% - Accent3 5 4 6 2" xfId="15326" xr:uid="{00000000-0005-0000-0000-0000650A0000}"/>
    <cellStyle name="20% - Accent3 5 4 7" xfId="6690" xr:uid="{00000000-0005-0000-0000-0000660A0000}"/>
    <cellStyle name="20% - Accent3 5 4 8" xfId="12702" xr:uid="{00000000-0005-0000-0000-0000670A0000}"/>
    <cellStyle name="20% - Accent3 5 5" xfId="890" xr:uid="{00000000-0005-0000-0000-0000680A0000}"/>
    <cellStyle name="20% - Accent3 5 5 2" xfId="1501" xr:uid="{00000000-0005-0000-0000-0000690A0000}"/>
    <cellStyle name="20% - Accent3 5 5 2 2" xfId="3821" xr:uid="{00000000-0005-0000-0000-00006A0A0000}"/>
    <cellStyle name="20% - Accent3 5 5 2 2 2" xfId="6701" xr:uid="{00000000-0005-0000-0000-00006B0A0000}"/>
    <cellStyle name="20% - Accent3 5 5 2 2 3" xfId="15327" xr:uid="{00000000-0005-0000-0000-00006C0A0000}"/>
    <cellStyle name="20% - Accent3 5 5 2 3" xfId="4243" xr:uid="{00000000-0005-0000-0000-00006D0A0000}"/>
    <cellStyle name="20% - Accent3 5 5 2 3 2" xfId="6702" xr:uid="{00000000-0005-0000-0000-00006E0A0000}"/>
    <cellStyle name="20% - Accent3 5 5 2 3 3" xfId="15328" xr:uid="{00000000-0005-0000-0000-00006F0A0000}"/>
    <cellStyle name="20% - Accent3 5 5 2 4" xfId="6703" xr:uid="{00000000-0005-0000-0000-0000700A0000}"/>
    <cellStyle name="20% - Accent3 5 5 2 4 2" xfId="15329" xr:uid="{00000000-0005-0000-0000-0000710A0000}"/>
    <cellStyle name="20% - Accent3 5 5 2 5" xfId="6700" xr:uid="{00000000-0005-0000-0000-0000720A0000}"/>
    <cellStyle name="20% - Accent3 5 5 2 6" xfId="12706" xr:uid="{00000000-0005-0000-0000-0000730A0000}"/>
    <cellStyle name="20% - Accent3 5 5 3" xfId="2174" xr:uid="{00000000-0005-0000-0000-0000740A0000}"/>
    <cellStyle name="20% - Accent3 5 5 3 2" xfId="6704" xr:uid="{00000000-0005-0000-0000-0000750A0000}"/>
    <cellStyle name="20% - Accent3 5 5 3 3" xfId="12707" xr:uid="{00000000-0005-0000-0000-0000760A0000}"/>
    <cellStyle name="20% - Accent3 5 5 4" xfId="4242" xr:uid="{00000000-0005-0000-0000-0000770A0000}"/>
    <cellStyle name="20% - Accent3 5 5 4 2" xfId="6705" xr:uid="{00000000-0005-0000-0000-0000780A0000}"/>
    <cellStyle name="20% - Accent3 5 5 4 3" xfId="15330" xr:uid="{00000000-0005-0000-0000-0000790A0000}"/>
    <cellStyle name="20% - Accent3 5 5 5" xfId="6706" xr:uid="{00000000-0005-0000-0000-00007A0A0000}"/>
    <cellStyle name="20% - Accent3 5 5 5 2" xfId="15331" xr:uid="{00000000-0005-0000-0000-00007B0A0000}"/>
    <cellStyle name="20% - Accent3 5 5 6" xfId="6699" xr:uid="{00000000-0005-0000-0000-00007C0A0000}"/>
    <cellStyle name="20% - Accent3 5 5 7" xfId="12705" xr:uid="{00000000-0005-0000-0000-00007D0A0000}"/>
    <cellStyle name="20% - Accent3 5 6" xfId="1497" xr:uid="{00000000-0005-0000-0000-00007E0A0000}"/>
    <cellStyle name="20% - Accent3 5 6 2" xfId="3881" xr:uid="{00000000-0005-0000-0000-00007F0A0000}"/>
    <cellStyle name="20% - Accent3 5 6 2 2" xfId="4245" xr:uid="{00000000-0005-0000-0000-0000800A0000}"/>
    <cellStyle name="20% - Accent3 5 6 2 2 2" xfId="6709" xr:uid="{00000000-0005-0000-0000-0000810A0000}"/>
    <cellStyle name="20% - Accent3 5 6 2 2 3" xfId="15332" xr:uid="{00000000-0005-0000-0000-0000820A0000}"/>
    <cellStyle name="20% - Accent3 5 6 2 3" xfId="6710" xr:uid="{00000000-0005-0000-0000-0000830A0000}"/>
    <cellStyle name="20% - Accent3 5 6 2 3 2" xfId="15333" xr:uid="{00000000-0005-0000-0000-0000840A0000}"/>
    <cellStyle name="20% - Accent3 5 6 2 4" xfId="6708" xr:uid="{00000000-0005-0000-0000-0000850A0000}"/>
    <cellStyle name="20% - Accent3 5 6 2 5" xfId="12709" xr:uid="{00000000-0005-0000-0000-0000860A0000}"/>
    <cellStyle name="20% - Accent3 5 6 3" xfId="2175" xr:uid="{00000000-0005-0000-0000-0000870A0000}"/>
    <cellStyle name="20% - Accent3 5 6 3 2" xfId="6711" xr:uid="{00000000-0005-0000-0000-0000880A0000}"/>
    <cellStyle name="20% - Accent3 5 6 3 3" xfId="12710" xr:uid="{00000000-0005-0000-0000-0000890A0000}"/>
    <cellStyle name="20% - Accent3 5 6 4" xfId="4244" xr:uid="{00000000-0005-0000-0000-00008A0A0000}"/>
    <cellStyle name="20% - Accent3 5 6 4 2" xfId="6712" xr:uid="{00000000-0005-0000-0000-00008B0A0000}"/>
    <cellStyle name="20% - Accent3 5 6 4 3" xfId="15334" xr:uid="{00000000-0005-0000-0000-00008C0A0000}"/>
    <cellStyle name="20% - Accent3 5 6 5" xfId="6713" xr:uid="{00000000-0005-0000-0000-00008D0A0000}"/>
    <cellStyle name="20% - Accent3 5 6 5 2" xfId="15335" xr:uid="{00000000-0005-0000-0000-00008E0A0000}"/>
    <cellStyle name="20% - Accent3 5 6 6" xfId="6707" xr:uid="{00000000-0005-0000-0000-00008F0A0000}"/>
    <cellStyle name="20% - Accent3 5 6 7" xfId="12708" xr:uid="{00000000-0005-0000-0000-0000900A0000}"/>
    <cellStyle name="20% - Accent3 5 7" xfId="3967" xr:uid="{00000000-0005-0000-0000-0000910A0000}"/>
    <cellStyle name="20% - Accent3 5 7 2" xfId="4246" xr:uid="{00000000-0005-0000-0000-0000920A0000}"/>
    <cellStyle name="20% - Accent3 5 7 2 2" xfId="6715" xr:uid="{00000000-0005-0000-0000-0000930A0000}"/>
    <cellStyle name="20% - Accent3 5 7 2 3" xfId="12712" xr:uid="{00000000-0005-0000-0000-0000940A0000}"/>
    <cellStyle name="20% - Accent3 5 7 3" xfId="6716" xr:uid="{00000000-0005-0000-0000-0000950A0000}"/>
    <cellStyle name="20% - Accent3 5 7 3 2" xfId="15336" xr:uid="{00000000-0005-0000-0000-0000960A0000}"/>
    <cellStyle name="20% - Accent3 5 7 4" xfId="6714" xr:uid="{00000000-0005-0000-0000-0000970A0000}"/>
    <cellStyle name="20% - Accent3 5 7 5" xfId="12711" xr:uid="{00000000-0005-0000-0000-0000980A0000}"/>
    <cellStyle name="20% - Accent3 5 8" xfId="3582" xr:uid="{00000000-0005-0000-0000-0000990A0000}"/>
    <cellStyle name="20% - Accent3 5 8 2" xfId="4247" xr:uid="{00000000-0005-0000-0000-00009A0A0000}"/>
    <cellStyle name="20% - Accent3 5 8 2 2" xfId="6718" xr:uid="{00000000-0005-0000-0000-00009B0A0000}"/>
    <cellStyle name="20% - Accent3 5 8 2 3" xfId="12714" xr:uid="{00000000-0005-0000-0000-00009C0A0000}"/>
    <cellStyle name="20% - Accent3 5 8 3" xfId="6719" xr:uid="{00000000-0005-0000-0000-00009D0A0000}"/>
    <cellStyle name="20% - Accent3 5 8 3 2" xfId="15337" xr:uid="{00000000-0005-0000-0000-00009E0A0000}"/>
    <cellStyle name="20% - Accent3 5 8 4" xfId="6717" xr:uid="{00000000-0005-0000-0000-00009F0A0000}"/>
    <cellStyle name="20% - Accent3 5 8 5" xfId="12713" xr:uid="{00000000-0005-0000-0000-0000A00A0000}"/>
    <cellStyle name="20% - Accent3 5 9" xfId="2170" xr:uid="{00000000-0005-0000-0000-0000A10A0000}"/>
    <cellStyle name="20% - Accent3 5 9 2" xfId="6720" xr:uid="{00000000-0005-0000-0000-0000A20A0000}"/>
    <cellStyle name="20% - Accent3 5 9 3" xfId="12715" xr:uid="{00000000-0005-0000-0000-0000A30A0000}"/>
    <cellStyle name="20% - Accent3 6" xfId="350" xr:uid="{00000000-0005-0000-0000-0000A40A0000}"/>
    <cellStyle name="20% - Accent3 6 10" xfId="6721" xr:uid="{00000000-0005-0000-0000-0000A50A0000}"/>
    <cellStyle name="20% - Accent3 6 11" xfId="12716" xr:uid="{00000000-0005-0000-0000-0000A60A0000}"/>
    <cellStyle name="20% - Accent3 6 2" xfId="1393" xr:uid="{00000000-0005-0000-0000-0000A70A0000}"/>
    <cellStyle name="20% - Accent3 6 2 2" xfId="1503" xr:uid="{00000000-0005-0000-0000-0000A80A0000}"/>
    <cellStyle name="20% - Accent3 6 2 2 2" xfId="3771" xr:uid="{00000000-0005-0000-0000-0000A90A0000}"/>
    <cellStyle name="20% - Accent3 6 2 2 2 2" xfId="6724" xr:uid="{00000000-0005-0000-0000-0000AA0A0000}"/>
    <cellStyle name="20% - Accent3 6 2 2 2 3" xfId="15338" xr:uid="{00000000-0005-0000-0000-0000AB0A0000}"/>
    <cellStyle name="20% - Accent3 6 2 2 3" xfId="4250" xr:uid="{00000000-0005-0000-0000-0000AC0A0000}"/>
    <cellStyle name="20% - Accent3 6 2 2 3 2" xfId="6725" xr:uid="{00000000-0005-0000-0000-0000AD0A0000}"/>
    <cellStyle name="20% - Accent3 6 2 2 3 3" xfId="15339" xr:uid="{00000000-0005-0000-0000-0000AE0A0000}"/>
    <cellStyle name="20% - Accent3 6 2 2 4" xfId="6726" xr:uid="{00000000-0005-0000-0000-0000AF0A0000}"/>
    <cellStyle name="20% - Accent3 6 2 2 4 2" xfId="15340" xr:uid="{00000000-0005-0000-0000-0000B00A0000}"/>
    <cellStyle name="20% - Accent3 6 2 2 5" xfId="6723" xr:uid="{00000000-0005-0000-0000-0000B10A0000}"/>
    <cellStyle name="20% - Accent3 6 2 2 6" xfId="12718" xr:uid="{00000000-0005-0000-0000-0000B20A0000}"/>
    <cellStyle name="20% - Accent3 6 2 3" xfId="2177" xr:uid="{00000000-0005-0000-0000-0000B30A0000}"/>
    <cellStyle name="20% - Accent3 6 2 3 2" xfId="6727" xr:uid="{00000000-0005-0000-0000-0000B40A0000}"/>
    <cellStyle name="20% - Accent3 6 2 3 3" xfId="12719" xr:uid="{00000000-0005-0000-0000-0000B50A0000}"/>
    <cellStyle name="20% - Accent3 6 2 4" xfId="4249" xr:uid="{00000000-0005-0000-0000-0000B60A0000}"/>
    <cellStyle name="20% - Accent3 6 2 4 2" xfId="6728" xr:uid="{00000000-0005-0000-0000-0000B70A0000}"/>
    <cellStyle name="20% - Accent3 6 2 4 3" xfId="15341" xr:uid="{00000000-0005-0000-0000-0000B80A0000}"/>
    <cellStyle name="20% - Accent3 6 2 5" xfId="6729" xr:uid="{00000000-0005-0000-0000-0000B90A0000}"/>
    <cellStyle name="20% - Accent3 6 2 5 2" xfId="15342" xr:uid="{00000000-0005-0000-0000-0000BA0A0000}"/>
    <cellStyle name="20% - Accent3 6 2 6" xfId="6722" xr:uid="{00000000-0005-0000-0000-0000BB0A0000}"/>
    <cellStyle name="20% - Accent3 6 2 7" xfId="12717" xr:uid="{00000000-0005-0000-0000-0000BC0A0000}"/>
    <cellStyle name="20% - Accent3 6 3" xfId="893" xr:uid="{00000000-0005-0000-0000-0000BD0A0000}"/>
    <cellStyle name="20% - Accent3 6 3 2" xfId="1504" xr:uid="{00000000-0005-0000-0000-0000BE0A0000}"/>
    <cellStyle name="20% - Accent3 6 3 2 2" xfId="3831" xr:uid="{00000000-0005-0000-0000-0000BF0A0000}"/>
    <cellStyle name="20% - Accent3 6 3 2 2 2" xfId="6732" xr:uid="{00000000-0005-0000-0000-0000C00A0000}"/>
    <cellStyle name="20% - Accent3 6 3 2 2 3" xfId="15343" xr:uid="{00000000-0005-0000-0000-0000C10A0000}"/>
    <cellStyle name="20% - Accent3 6 3 2 3" xfId="4252" xr:uid="{00000000-0005-0000-0000-0000C20A0000}"/>
    <cellStyle name="20% - Accent3 6 3 2 3 2" xfId="6733" xr:uid="{00000000-0005-0000-0000-0000C30A0000}"/>
    <cellStyle name="20% - Accent3 6 3 2 3 3" xfId="15344" xr:uid="{00000000-0005-0000-0000-0000C40A0000}"/>
    <cellStyle name="20% - Accent3 6 3 2 4" xfId="6734" xr:uid="{00000000-0005-0000-0000-0000C50A0000}"/>
    <cellStyle name="20% - Accent3 6 3 2 4 2" xfId="15345" xr:uid="{00000000-0005-0000-0000-0000C60A0000}"/>
    <cellStyle name="20% - Accent3 6 3 2 5" xfId="6731" xr:uid="{00000000-0005-0000-0000-0000C70A0000}"/>
    <cellStyle name="20% - Accent3 6 3 2 6" xfId="12721" xr:uid="{00000000-0005-0000-0000-0000C80A0000}"/>
    <cellStyle name="20% - Accent3 6 3 3" xfId="2178" xr:uid="{00000000-0005-0000-0000-0000C90A0000}"/>
    <cellStyle name="20% - Accent3 6 3 3 2" xfId="6735" xr:uid="{00000000-0005-0000-0000-0000CA0A0000}"/>
    <cellStyle name="20% - Accent3 6 3 3 3" xfId="12722" xr:uid="{00000000-0005-0000-0000-0000CB0A0000}"/>
    <cellStyle name="20% - Accent3 6 3 4" xfId="4251" xr:uid="{00000000-0005-0000-0000-0000CC0A0000}"/>
    <cellStyle name="20% - Accent3 6 3 4 2" xfId="6736" xr:uid="{00000000-0005-0000-0000-0000CD0A0000}"/>
    <cellStyle name="20% - Accent3 6 3 4 3" xfId="15346" xr:uid="{00000000-0005-0000-0000-0000CE0A0000}"/>
    <cellStyle name="20% - Accent3 6 3 5" xfId="6737" xr:uid="{00000000-0005-0000-0000-0000CF0A0000}"/>
    <cellStyle name="20% - Accent3 6 3 5 2" xfId="15347" xr:uid="{00000000-0005-0000-0000-0000D00A0000}"/>
    <cellStyle name="20% - Accent3 6 3 6" xfId="6730" xr:uid="{00000000-0005-0000-0000-0000D10A0000}"/>
    <cellStyle name="20% - Accent3 6 3 7" xfId="12720" xr:uid="{00000000-0005-0000-0000-0000D20A0000}"/>
    <cellStyle name="20% - Accent3 6 4" xfId="1502" xr:uid="{00000000-0005-0000-0000-0000D30A0000}"/>
    <cellStyle name="20% - Accent3 6 4 2" xfId="3891" xr:uid="{00000000-0005-0000-0000-0000D40A0000}"/>
    <cellStyle name="20% - Accent3 6 4 2 2" xfId="4254" xr:uid="{00000000-0005-0000-0000-0000D50A0000}"/>
    <cellStyle name="20% - Accent3 6 4 2 2 2" xfId="6740" xr:uid="{00000000-0005-0000-0000-0000D60A0000}"/>
    <cellStyle name="20% - Accent3 6 4 2 2 3" xfId="15348" xr:uid="{00000000-0005-0000-0000-0000D70A0000}"/>
    <cellStyle name="20% - Accent3 6 4 2 3" xfId="6741" xr:uid="{00000000-0005-0000-0000-0000D80A0000}"/>
    <cellStyle name="20% - Accent3 6 4 2 3 2" xfId="15349" xr:uid="{00000000-0005-0000-0000-0000D90A0000}"/>
    <cellStyle name="20% - Accent3 6 4 2 4" xfId="6739" xr:uid="{00000000-0005-0000-0000-0000DA0A0000}"/>
    <cellStyle name="20% - Accent3 6 4 2 5" xfId="12724" xr:uid="{00000000-0005-0000-0000-0000DB0A0000}"/>
    <cellStyle name="20% - Accent3 6 4 3" xfId="2179" xr:uid="{00000000-0005-0000-0000-0000DC0A0000}"/>
    <cellStyle name="20% - Accent3 6 4 3 2" xfId="6742" xr:uid="{00000000-0005-0000-0000-0000DD0A0000}"/>
    <cellStyle name="20% - Accent3 6 4 3 3" xfId="12725" xr:uid="{00000000-0005-0000-0000-0000DE0A0000}"/>
    <cellStyle name="20% - Accent3 6 4 4" xfId="4253" xr:uid="{00000000-0005-0000-0000-0000DF0A0000}"/>
    <cellStyle name="20% - Accent3 6 4 4 2" xfId="6743" xr:uid="{00000000-0005-0000-0000-0000E00A0000}"/>
    <cellStyle name="20% - Accent3 6 4 4 3" xfId="15350" xr:uid="{00000000-0005-0000-0000-0000E10A0000}"/>
    <cellStyle name="20% - Accent3 6 4 5" xfId="6744" xr:uid="{00000000-0005-0000-0000-0000E20A0000}"/>
    <cellStyle name="20% - Accent3 6 4 5 2" xfId="15351" xr:uid="{00000000-0005-0000-0000-0000E30A0000}"/>
    <cellStyle name="20% - Accent3 6 4 6" xfId="6738" xr:uid="{00000000-0005-0000-0000-0000E40A0000}"/>
    <cellStyle name="20% - Accent3 6 4 7" xfId="12723" xr:uid="{00000000-0005-0000-0000-0000E50A0000}"/>
    <cellStyle name="20% - Accent3 6 5" xfId="3980" xr:uid="{00000000-0005-0000-0000-0000E60A0000}"/>
    <cellStyle name="20% - Accent3 6 5 2" xfId="4255" xr:uid="{00000000-0005-0000-0000-0000E70A0000}"/>
    <cellStyle name="20% - Accent3 6 5 2 2" xfId="6746" xr:uid="{00000000-0005-0000-0000-0000E80A0000}"/>
    <cellStyle name="20% - Accent3 6 5 2 3" xfId="12727" xr:uid="{00000000-0005-0000-0000-0000E90A0000}"/>
    <cellStyle name="20% - Accent3 6 5 3" xfId="6747" xr:uid="{00000000-0005-0000-0000-0000EA0A0000}"/>
    <cellStyle name="20% - Accent3 6 5 3 2" xfId="15352" xr:uid="{00000000-0005-0000-0000-0000EB0A0000}"/>
    <cellStyle name="20% - Accent3 6 5 4" xfId="6745" xr:uid="{00000000-0005-0000-0000-0000EC0A0000}"/>
    <cellStyle name="20% - Accent3 6 5 5" xfId="12726" xr:uid="{00000000-0005-0000-0000-0000ED0A0000}"/>
    <cellStyle name="20% - Accent3 6 6" xfId="3622" xr:uid="{00000000-0005-0000-0000-0000EE0A0000}"/>
    <cellStyle name="20% - Accent3 6 6 2" xfId="4256" xr:uid="{00000000-0005-0000-0000-0000EF0A0000}"/>
    <cellStyle name="20% - Accent3 6 6 2 2" xfId="6749" xr:uid="{00000000-0005-0000-0000-0000F00A0000}"/>
    <cellStyle name="20% - Accent3 6 6 2 3" xfId="12729" xr:uid="{00000000-0005-0000-0000-0000F10A0000}"/>
    <cellStyle name="20% - Accent3 6 6 3" xfId="6750" xr:uid="{00000000-0005-0000-0000-0000F20A0000}"/>
    <cellStyle name="20% - Accent3 6 6 3 2" xfId="15353" xr:uid="{00000000-0005-0000-0000-0000F30A0000}"/>
    <cellStyle name="20% - Accent3 6 6 4" xfId="6748" xr:uid="{00000000-0005-0000-0000-0000F40A0000}"/>
    <cellStyle name="20% - Accent3 6 6 5" xfId="12728" xr:uid="{00000000-0005-0000-0000-0000F50A0000}"/>
    <cellStyle name="20% - Accent3 6 7" xfId="2176" xr:uid="{00000000-0005-0000-0000-0000F60A0000}"/>
    <cellStyle name="20% - Accent3 6 7 2" xfId="6751" xr:uid="{00000000-0005-0000-0000-0000F70A0000}"/>
    <cellStyle name="20% - Accent3 6 7 3" xfId="12730" xr:uid="{00000000-0005-0000-0000-0000F80A0000}"/>
    <cellStyle name="20% - Accent3 6 8" xfId="4248" xr:uid="{00000000-0005-0000-0000-0000F90A0000}"/>
    <cellStyle name="20% - Accent3 6 8 2" xfId="6752" xr:uid="{00000000-0005-0000-0000-0000FA0A0000}"/>
    <cellStyle name="20% - Accent3 6 8 3" xfId="12731" xr:uid="{00000000-0005-0000-0000-0000FB0A0000}"/>
    <cellStyle name="20% - Accent3 6 9" xfId="6753" xr:uid="{00000000-0005-0000-0000-0000FC0A0000}"/>
    <cellStyle name="20% - Accent3 6 9 2" xfId="12732" xr:uid="{00000000-0005-0000-0000-0000FD0A0000}"/>
    <cellStyle name="20% - Accent3 7" xfId="351" xr:uid="{00000000-0005-0000-0000-0000FE0A0000}"/>
    <cellStyle name="20% - Accent3 7 2" xfId="894" xr:uid="{00000000-0005-0000-0000-0000FF0A0000}"/>
    <cellStyle name="20% - Accent3 7 2 2" xfId="3901" xr:uid="{00000000-0005-0000-0000-0000000B0000}"/>
    <cellStyle name="20% - Accent3 7 2 2 2" xfId="4259" xr:uid="{00000000-0005-0000-0000-0000010B0000}"/>
    <cellStyle name="20% - Accent3 7 2 2 2 2" xfId="6757" xr:uid="{00000000-0005-0000-0000-0000020B0000}"/>
    <cellStyle name="20% - Accent3 7 2 2 2 3" xfId="15354" xr:uid="{00000000-0005-0000-0000-0000030B0000}"/>
    <cellStyle name="20% - Accent3 7 2 2 3" xfId="6758" xr:uid="{00000000-0005-0000-0000-0000040B0000}"/>
    <cellStyle name="20% - Accent3 7 2 2 3 2" xfId="15355" xr:uid="{00000000-0005-0000-0000-0000050B0000}"/>
    <cellStyle name="20% - Accent3 7 2 2 4" xfId="6756" xr:uid="{00000000-0005-0000-0000-0000060B0000}"/>
    <cellStyle name="20% - Accent3 7 2 2 5" xfId="12735" xr:uid="{00000000-0005-0000-0000-0000070B0000}"/>
    <cellStyle name="20% - Accent3 7 2 3" xfId="2181" xr:uid="{00000000-0005-0000-0000-0000080B0000}"/>
    <cellStyle name="20% - Accent3 7 2 3 2" xfId="6759" xr:uid="{00000000-0005-0000-0000-0000090B0000}"/>
    <cellStyle name="20% - Accent3 7 2 3 3" xfId="12736" xr:uid="{00000000-0005-0000-0000-00000A0B0000}"/>
    <cellStyle name="20% - Accent3 7 2 4" xfId="4258" xr:uid="{00000000-0005-0000-0000-00000B0B0000}"/>
    <cellStyle name="20% - Accent3 7 2 4 2" xfId="6760" xr:uid="{00000000-0005-0000-0000-00000C0B0000}"/>
    <cellStyle name="20% - Accent3 7 2 4 3" xfId="15356" xr:uid="{00000000-0005-0000-0000-00000D0B0000}"/>
    <cellStyle name="20% - Accent3 7 2 5" xfId="6761" xr:uid="{00000000-0005-0000-0000-00000E0B0000}"/>
    <cellStyle name="20% - Accent3 7 2 5 2" xfId="15357" xr:uid="{00000000-0005-0000-0000-00000F0B0000}"/>
    <cellStyle name="20% - Accent3 7 2 6" xfId="6755" xr:uid="{00000000-0005-0000-0000-0000100B0000}"/>
    <cellStyle name="20% - Accent3 7 2 7" xfId="12734" xr:uid="{00000000-0005-0000-0000-0000110B0000}"/>
    <cellStyle name="20% - Accent3 7 3" xfId="1505" xr:uid="{00000000-0005-0000-0000-0000120B0000}"/>
    <cellStyle name="20% - Accent3 7 3 2" xfId="3994" xr:uid="{00000000-0005-0000-0000-0000130B0000}"/>
    <cellStyle name="20% - Accent3 7 3 2 2" xfId="6763" xr:uid="{00000000-0005-0000-0000-0000140B0000}"/>
    <cellStyle name="20% - Accent3 7 3 2 3" xfId="12738" xr:uid="{00000000-0005-0000-0000-0000150B0000}"/>
    <cellStyle name="20% - Accent3 7 3 3" xfId="4260" xr:uid="{00000000-0005-0000-0000-0000160B0000}"/>
    <cellStyle name="20% - Accent3 7 3 3 2" xfId="6764" xr:uid="{00000000-0005-0000-0000-0000170B0000}"/>
    <cellStyle name="20% - Accent3 7 3 3 3" xfId="15358" xr:uid="{00000000-0005-0000-0000-0000180B0000}"/>
    <cellStyle name="20% - Accent3 7 3 4" xfId="6765" xr:uid="{00000000-0005-0000-0000-0000190B0000}"/>
    <cellStyle name="20% - Accent3 7 3 4 2" xfId="15359" xr:uid="{00000000-0005-0000-0000-00001A0B0000}"/>
    <cellStyle name="20% - Accent3 7 3 5" xfId="6762" xr:uid="{00000000-0005-0000-0000-00001B0B0000}"/>
    <cellStyle name="20% - Accent3 7 3 6" xfId="12737" xr:uid="{00000000-0005-0000-0000-00001C0B0000}"/>
    <cellStyle name="20% - Accent3 7 4" xfId="3672" xr:uid="{00000000-0005-0000-0000-00001D0B0000}"/>
    <cellStyle name="20% - Accent3 7 4 2" xfId="4261" xr:uid="{00000000-0005-0000-0000-00001E0B0000}"/>
    <cellStyle name="20% - Accent3 7 4 2 2" xfId="6767" xr:uid="{00000000-0005-0000-0000-00001F0B0000}"/>
    <cellStyle name="20% - Accent3 7 4 2 3" xfId="12740" xr:uid="{00000000-0005-0000-0000-0000200B0000}"/>
    <cellStyle name="20% - Accent3 7 4 3" xfId="6768" xr:uid="{00000000-0005-0000-0000-0000210B0000}"/>
    <cellStyle name="20% - Accent3 7 4 3 2" xfId="15360" xr:uid="{00000000-0005-0000-0000-0000220B0000}"/>
    <cellStyle name="20% - Accent3 7 4 4" xfId="6766" xr:uid="{00000000-0005-0000-0000-0000230B0000}"/>
    <cellStyle name="20% - Accent3 7 4 5" xfId="12739" xr:uid="{00000000-0005-0000-0000-0000240B0000}"/>
    <cellStyle name="20% - Accent3 7 5" xfId="2180" xr:uid="{00000000-0005-0000-0000-0000250B0000}"/>
    <cellStyle name="20% - Accent3 7 5 2" xfId="6769" xr:uid="{00000000-0005-0000-0000-0000260B0000}"/>
    <cellStyle name="20% - Accent3 7 5 3" xfId="12741" xr:uid="{00000000-0005-0000-0000-0000270B0000}"/>
    <cellStyle name="20% - Accent3 7 6" xfId="4257" xr:uid="{00000000-0005-0000-0000-0000280B0000}"/>
    <cellStyle name="20% - Accent3 7 6 2" xfId="6770" xr:uid="{00000000-0005-0000-0000-0000290B0000}"/>
    <cellStyle name="20% - Accent3 7 6 3" xfId="12742" xr:uid="{00000000-0005-0000-0000-00002A0B0000}"/>
    <cellStyle name="20% - Accent3 7 7" xfId="6771" xr:uid="{00000000-0005-0000-0000-00002B0B0000}"/>
    <cellStyle name="20% - Accent3 7 7 2" xfId="12743" xr:uid="{00000000-0005-0000-0000-00002C0B0000}"/>
    <cellStyle name="20% - Accent3 7 8" xfId="6754" xr:uid="{00000000-0005-0000-0000-00002D0B0000}"/>
    <cellStyle name="20% - Accent3 7 9" xfId="12733" xr:uid="{00000000-0005-0000-0000-00002E0B0000}"/>
    <cellStyle name="20% - Accent3 8" xfId="1326" xr:uid="{00000000-0005-0000-0000-00002F0B0000}"/>
    <cellStyle name="20% - Accent3 8 2" xfId="1506" xr:uid="{00000000-0005-0000-0000-0000300B0000}"/>
    <cellStyle name="20% - Accent3 8 2 2" xfId="3722" xr:uid="{00000000-0005-0000-0000-0000310B0000}"/>
    <cellStyle name="20% - Accent3 8 2 2 2" xfId="6774" xr:uid="{00000000-0005-0000-0000-0000320B0000}"/>
    <cellStyle name="20% - Accent3 8 2 2 3" xfId="12746" xr:uid="{00000000-0005-0000-0000-0000330B0000}"/>
    <cellStyle name="20% - Accent3 8 2 3" xfId="4263" xr:uid="{00000000-0005-0000-0000-0000340B0000}"/>
    <cellStyle name="20% - Accent3 8 2 3 2" xfId="6775" xr:uid="{00000000-0005-0000-0000-0000350B0000}"/>
    <cellStyle name="20% - Accent3 8 2 3 3" xfId="15361" xr:uid="{00000000-0005-0000-0000-0000360B0000}"/>
    <cellStyle name="20% - Accent3 8 2 4" xfId="6776" xr:uid="{00000000-0005-0000-0000-0000370B0000}"/>
    <cellStyle name="20% - Accent3 8 2 4 2" xfId="15362" xr:uid="{00000000-0005-0000-0000-0000380B0000}"/>
    <cellStyle name="20% - Accent3 8 2 5" xfId="6773" xr:uid="{00000000-0005-0000-0000-0000390B0000}"/>
    <cellStyle name="20% - Accent3 8 2 6" xfId="12745" xr:uid="{00000000-0005-0000-0000-00003A0B0000}"/>
    <cellStyle name="20% - Accent3 8 3" xfId="2182" xr:uid="{00000000-0005-0000-0000-00003B0B0000}"/>
    <cellStyle name="20% - Accent3 8 3 2" xfId="6777" xr:uid="{00000000-0005-0000-0000-00003C0B0000}"/>
    <cellStyle name="20% - Accent3 8 3 3" xfId="12747" xr:uid="{00000000-0005-0000-0000-00003D0B0000}"/>
    <cellStyle name="20% - Accent3 8 4" xfId="4262" xr:uid="{00000000-0005-0000-0000-00003E0B0000}"/>
    <cellStyle name="20% - Accent3 8 4 2" xfId="6778" xr:uid="{00000000-0005-0000-0000-00003F0B0000}"/>
    <cellStyle name="20% - Accent3 8 4 3" xfId="15363" xr:uid="{00000000-0005-0000-0000-0000400B0000}"/>
    <cellStyle name="20% - Accent3 8 5" xfId="6779" xr:uid="{00000000-0005-0000-0000-0000410B0000}"/>
    <cellStyle name="20% - Accent3 8 5 2" xfId="15364" xr:uid="{00000000-0005-0000-0000-0000420B0000}"/>
    <cellStyle name="20% - Accent3 8 6" xfId="6772" xr:uid="{00000000-0005-0000-0000-0000430B0000}"/>
    <cellStyle name="20% - Accent3 8 7" xfId="12744" xr:uid="{00000000-0005-0000-0000-0000440B0000}"/>
    <cellStyle name="20% - Accent3 9" xfId="874" xr:uid="{00000000-0005-0000-0000-0000450B0000}"/>
    <cellStyle name="20% - Accent3 9 2" xfId="1507" xr:uid="{00000000-0005-0000-0000-0000460B0000}"/>
    <cellStyle name="20% - Accent3 9 2 2" xfId="3782" xr:uid="{00000000-0005-0000-0000-0000470B0000}"/>
    <cellStyle name="20% - Accent3 9 2 2 2" xfId="6782" xr:uid="{00000000-0005-0000-0000-0000480B0000}"/>
    <cellStyle name="20% - Accent3 9 2 2 3" xfId="15365" xr:uid="{00000000-0005-0000-0000-0000490B0000}"/>
    <cellStyle name="20% - Accent3 9 2 3" xfId="4265" xr:uid="{00000000-0005-0000-0000-00004A0B0000}"/>
    <cellStyle name="20% - Accent3 9 2 3 2" xfId="6783" xr:uid="{00000000-0005-0000-0000-00004B0B0000}"/>
    <cellStyle name="20% - Accent3 9 2 3 3" xfId="15366" xr:uid="{00000000-0005-0000-0000-00004C0B0000}"/>
    <cellStyle name="20% - Accent3 9 2 4" xfId="6784" xr:uid="{00000000-0005-0000-0000-00004D0B0000}"/>
    <cellStyle name="20% - Accent3 9 2 4 2" xfId="15367" xr:uid="{00000000-0005-0000-0000-00004E0B0000}"/>
    <cellStyle name="20% - Accent3 9 2 5" xfId="6781" xr:uid="{00000000-0005-0000-0000-00004F0B0000}"/>
    <cellStyle name="20% - Accent3 9 2 6" xfId="12749" xr:uid="{00000000-0005-0000-0000-0000500B0000}"/>
    <cellStyle name="20% - Accent3 9 3" xfId="2183" xr:uid="{00000000-0005-0000-0000-0000510B0000}"/>
    <cellStyle name="20% - Accent3 9 3 2" xfId="6785" xr:uid="{00000000-0005-0000-0000-0000520B0000}"/>
    <cellStyle name="20% - Accent3 9 3 3" xfId="12750" xr:uid="{00000000-0005-0000-0000-0000530B0000}"/>
    <cellStyle name="20% - Accent3 9 4" xfId="4264" xr:uid="{00000000-0005-0000-0000-0000540B0000}"/>
    <cellStyle name="20% - Accent3 9 4 2" xfId="6786" xr:uid="{00000000-0005-0000-0000-0000550B0000}"/>
    <cellStyle name="20% - Accent3 9 4 3" xfId="15368" xr:uid="{00000000-0005-0000-0000-0000560B0000}"/>
    <cellStyle name="20% - Accent3 9 5" xfId="6787" xr:uid="{00000000-0005-0000-0000-0000570B0000}"/>
    <cellStyle name="20% - Accent3 9 5 2" xfId="15369" xr:uid="{00000000-0005-0000-0000-0000580B0000}"/>
    <cellStyle name="20% - Accent3 9 6" xfId="6780" xr:uid="{00000000-0005-0000-0000-0000590B0000}"/>
    <cellStyle name="20% - Accent3 9 7" xfId="12748" xr:uid="{00000000-0005-0000-0000-00005A0B0000}"/>
    <cellStyle name="20% - Accent4" xfId="34" builtinId="42" customBuiltin="1"/>
    <cellStyle name="20% - Accent4 10" xfId="1508" xr:uid="{00000000-0005-0000-0000-00005C0B0000}"/>
    <cellStyle name="20% - Accent4 10 2" xfId="3844" xr:uid="{00000000-0005-0000-0000-00005D0B0000}"/>
    <cellStyle name="20% - Accent4 10 2 2" xfId="4268" xr:uid="{00000000-0005-0000-0000-00005E0B0000}"/>
    <cellStyle name="20% - Accent4 10 2 2 2" xfId="6791" xr:uid="{00000000-0005-0000-0000-00005F0B0000}"/>
    <cellStyle name="20% - Accent4 10 2 2 3" xfId="15370" xr:uid="{00000000-0005-0000-0000-0000600B0000}"/>
    <cellStyle name="20% - Accent4 10 2 3" xfId="6792" xr:uid="{00000000-0005-0000-0000-0000610B0000}"/>
    <cellStyle name="20% - Accent4 10 2 3 2" xfId="15371" xr:uid="{00000000-0005-0000-0000-0000620B0000}"/>
    <cellStyle name="20% - Accent4 10 2 4" xfId="6790" xr:uid="{00000000-0005-0000-0000-0000630B0000}"/>
    <cellStyle name="20% - Accent4 10 2 5" xfId="12753" xr:uid="{00000000-0005-0000-0000-0000640B0000}"/>
    <cellStyle name="20% - Accent4 10 3" xfId="2185" xr:uid="{00000000-0005-0000-0000-0000650B0000}"/>
    <cellStyle name="20% - Accent4 10 3 2" xfId="6793" xr:uid="{00000000-0005-0000-0000-0000660B0000}"/>
    <cellStyle name="20% - Accent4 10 3 3" xfId="12754" xr:uid="{00000000-0005-0000-0000-0000670B0000}"/>
    <cellStyle name="20% - Accent4 10 4" xfId="4267" xr:uid="{00000000-0005-0000-0000-0000680B0000}"/>
    <cellStyle name="20% - Accent4 10 4 2" xfId="6794" xr:uid="{00000000-0005-0000-0000-0000690B0000}"/>
    <cellStyle name="20% - Accent4 10 4 3" xfId="15372" xr:uid="{00000000-0005-0000-0000-00006A0B0000}"/>
    <cellStyle name="20% - Accent4 10 5" xfId="6795" xr:uid="{00000000-0005-0000-0000-00006B0B0000}"/>
    <cellStyle name="20% - Accent4 10 5 2" xfId="15373" xr:uid="{00000000-0005-0000-0000-00006C0B0000}"/>
    <cellStyle name="20% - Accent4 10 6" xfId="6789" xr:uid="{00000000-0005-0000-0000-00006D0B0000}"/>
    <cellStyle name="20% - Accent4 10 7" xfId="12752" xr:uid="{00000000-0005-0000-0000-00006E0B0000}"/>
    <cellStyle name="20% - Accent4 11" xfId="3915" xr:uid="{00000000-0005-0000-0000-00006F0B0000}"/>
    <cellStyle name="20% - Accent4 11 2" xfId="4269" xr:uid="{00000000-0005-0000-0000-0000700B0000}"/>
    <cellStyle name="20% - Accent4 11 2 2" xfId="6797" xr:uid="{00000000-0005-0000-0000-0000710B0000}"/>
    <cellStyle name="20% - Accent4 11 2 3" xfId="12756" xr:uid="{00000000-0005-0000-0000-0000720B0000}"/>
    <cellStyle name="20% - Accent4 11 3" xfId="6798" xr:uid="{00000000-0005-0000-0000-0000730B0000}"/>
    <cellStyle name="20% - Accent4 11 3 2" xfId="15374" xr:uid="{00000000-0005-0000-0000-0000740B0000}"/>
    <cellStyle name="20% - Accent4 11 4" xfId="6796" xr:uid="{00000000-0005-0000-0000-0000750B0000}"/>
    <cellStyle name="20% - Accent4 11 5" xfId="12755" xr:uid="{00000000-0005-0000-0000-0000760B0000}"/>
    <cellStyle name="20% - Accent4 12" xfId="3511" xr:uid="{00000000-0005-0000-0000-0000770B0000}"/>
    <cellStyle name="20% - Accent4 12 2" xfId="4270" xr:uid="{00000000-0005-0000-0000-0000780B0000}"/>
    <cellStyle name="20% - Accent4 12 2 2" xfId="6800" xr:uid="{00000000-0005-0000-0000-0000790B0000}"/>
    <cellStyle name="20% - Accent4 12 2 3" xfId="12758" xr:uid="{00000000-0005-0000-0000-00007A0B0000}"/>
    <cellStyle name="20% - Accent4 12 3" xfId="6801" xr:uid="{00000000-0005-0000-0000-00007B0B0000}"/>
    <cellStyle name="20% - Accent4 12 3 2" xfId="15375" xr:uid="{00000000-0005-0000-0000-00007C0B0000}"/>
    <cellStyle name="20% - Accent4 12 4" xfId="6799" xr:uid="{00000000-0005-0000-0000-00007D0B0000}"/>
    <cellStyle name="20% - Accent4 12 5" xfId="12757" xr:uid="{00000000-0005-0000-0000-00007E0B0000}"/>
    <cellStyle name="20% - Accent4 13" xfId="2184" xr:uid="{00000000-0005-0000-0000-00007F0B0000}"/>
    <cellStyle name="20% - Accent4 13 2" xfId="6802" xr:uid="{00000000-0005-0000-0000-0000800B0000}"/>
    <cellStyle name="20% - Accent4 13 3" xfId="12759" xr:uid="{00000000-0005-0000-0000-0000810B0000}"/>
    <cellStyle name="20% - Accent4 14" xfId="4266" xr:uid="{00000000-0005-0000-0000-0000820B0000}"/>
    <cellStyle name="20% - Accent4 14 2" xfId="6803" xr:uid="{00000000-0005-0000-0000-0000830B0000}"/>
    <cellStyle name="20% - Accent4 14 3" xfId="12760" xr:uid="{00000000-0005-0000-0000-0000840B0000}"/>
    <cellStyle name="20% - Accent4 15" xfId="6804" xr:uid="{00000000-0005-0000-0000-0000850B0000}"/>
    <cellStyle name="20% - Accent4 15 2" xfId="12761" xr:uid="{00000000-0005-0000-0000-0000860B0000}"/>
    <cellStyle name="20% - Accent4 16" xfId="6788" xr:uid="{00000000-0005-0000-0000-0000870B0000}"/>
    <cellStyle name="20% - Accent4 17" xfId="12751" xr:uid="{00000000-0005-0000-0000-0000880B0000}"/>
    <cellStyle name="20% - Accent4 2" xfId="77" xr:uid="{00000000-0005-0000-0000-0000890B0000}"/>
    <cellStyle name="20% - Accent4 2 10" xfId="3930" xr:uid="{00000000-0005-0000-0000-00008A0B0000}"/>
    <cellStyle name="20% - Accent4 2 10 2" xfId="4272" xr:uid="{00000000-0005-0000-0000-00008B0B0000}"/>
    <cellStyle name="20% - Accent4 2 10 2 2" xfId="6807" xr:uid="{00000000-0005-0000-0000-00008C0B0000}"/>
    <cellStyle name="20% - Accent4 2 10 2 3" xfId="12764" xr:uid="{00000000-0005-0000-0000-00008D0B0000}"/>
    <cellStyle name="20% - Accent4 2 10 3" xfId="6808" xr:uid="{00000000-0005-0000-0000-00008E0B0000}"/>
    <cellStyle name="20% - Accent4 2 10 3 2" xfId="15376" xr:uid="{00000000-0005-0000-0000-00008F0B0000}"/>
    <cellStyle name="20% - Accent4 2 10 4" xfId="6806" xr:uid="{00000000-0005-0000-0000-0000900B0000}"/>
    <cellStyle name="20% - Accent4 2 10 5" xfId="12763" xr:uid="{00000000-0005-0000-0000-0000910B0000}"/>
    <cellStyle name="20% - Accent4 2 11" xfId="3524" xr:uid="{00000000-0005-0000-0000-0000920B0000}"/>
    <cellStyle name="20% - Accent4 2 11 2" xfId="4273" xr:uid="{00000000-0005-0000-0000-0000930B0000}"/>
    <cellStyle name="20% - Accent4 2 11 2 2" xfId="6810" xr:uid="{00000000-0005-0000-0000-0000940B0000}"/>
    <cellStyle name="20% - Accent4 2 11 2 3" xfId="12766" xr:uid="{00000000-0005-0000-0000-0000950B0000}"/>
    <cellStyle name="20% - Accent4 2 11 3" xfId="6811" xr:uid="{00000000-0005-0000-0000-0000960B0000}"/>
    <cellStyle name="20% - Accent4 2 11 3 2" xfId="15377" xr:uid="{00000000-0005-0000-0000-0000970B0000}"/>
    <cellStyle name="20% - Accent4 2 11 4" xfId="6809" xr:uid="{00000000-0005-0000-0000-0000980B0000}"/>
    <cellStyle name="20% - Accent4 2 11 5" xfId="12765" xr:uid="{00000000-0005-0000-0000-0000990B0000}"/>
    <cellStyle name="20% - Accent4 2 12" xfId="2186" xr:uid="{00000000-0005-0000-0000-00009A0B0000}"/>
    <cellStyle name="20% - Accent4 2 12 2" xfId="6812" xr:uid="{00000000-0005-0000-0000-00009B0B0000}"/>
    <cellStyle name="20% - Accent4 2 12 3" xfId="12767" xr:uid="{00000000-0005-0000-0000-00009C0B0000}"/>
    <cellStyle name="20% - Accent4 2 13" xfId="4271" xr:uid="{00000000-0005-0000-0000-00009D0B0000}"/>
    <cellStyle name="20% - Accent4 2 13 2" xfId="6813" xr:uid="{00000000-0005-0000-0000-00009E0B0000}"/>
    <cellStyle name="20% - Accent4 2 13 3" xfId="12768" xr:uid="{00000000-0005-0000-0000-00009F0B0000}"/>
    <cellStyle name="20% - Accent4 2 14" xfId="6814" xr:uid="{00000000-0005-0000-0000-0000A00B0000}"/>
    <cellStyle name="20% - Accent4 2 14 2" xfId="12769" xr:uid="{00000000-0005-0000-0000-0000A10B0000}"/>
    <cellStyle name="20% - Accent4 2 15" xfId="6805" xr:uid="{00000000-0005-0000-0000-0000A20B0000}"/>
    <cellStyle name="20% - Accent4 2 16" xfId="12762" xr:uid="{00000000-0005-0000-0000-0000A30B0000}"/>
    <cellStyle name="20% - Accent4 2 2" xfId="78" xr:uid="{00000000-0005-0000-0000-0000A40B0000}"/>
    <cellStyle name="20% - Accent4 2 2 2" xfId="353" xr:uid="{00000000-0005-0000-0000-0000A50B0000}"/>
    <cellStyle name="20% - Accent4 2 2 2 2" xfId="3545" xr:uid="{00000000-0005-0000-0000-0000A60B0000}"/>
    <cellStyle name="20% - Accent4 2 2 2 2 2" xfId="6817" xr:uid="{00000000-0005-0000-0000-0000A70B0000}"/>
    <cellStyle name="20% - Accent4 2 2 2 2 3" xfId="15378" xr:uid="{00000000-0005-0000-0000-0000A80B0000}"/>
    <cellStyle name="20% - Accent4 2 2 2 3" xfId="4275" xr:uid="{00000000-0005-0000-0000-0000A90B0000}"/>
    <cellStyle name="20% - Accent4 2 2 2 3 2" xfId="6818" xr:uid="{00000000-0005-0000-0000-0000AA0B0000}"/>
    <cellStyle name="20% - Accent4 2 2 2 3 3" xfId="15379" xr:uid="{00000000-0005-0000-0000-0000AB0B0000}"/>
    <cellStyle name="20% - Accent4 2 2 2 4" xfId="6819" xr:uid="{00000000-0005-0000-0000-0000AC0B0000}"/>
    <cellStyle name="20% - Accent4 2 2 2 4 2" xfId="15380" xr:uid="{00000000-0005-0000-0000-0000AD0B0000}"/>
    <cellStyle name="20% - Accent4 2 2 2 5" xfId="6816" xr:uid="{00000000-0005-0000-0000-0000AE0B0000}"/>
    <cellStyle name="20% - Accent4 2 2 2 6" xfId="12771" xr:uid="{00000000-0005-0000-0000-0000AF0B0000}"/>
    <cellStyle name="20% - Accent4 2 2 3" xfId="897" xr:uid="{00000000-0005-0000-0000-0000B00B0000}"/>
    <cellStyle name="20% - Accent4 2 2 3 2" xfId="6820" xr:uid="{00000000-0005-0000-0000-0000B10B0000}"/>
    <cellStyle name="20% - Accent4 2 2 3 3" xfId="12772" xr:uid="{00000000-0005-0000-0000-0000B20B0000}"/>
    <cellStyle name="20% - Accent4 2 2 4" xfId="1510" xr:uid="{00000000-0005-0000-0000-0000B30B0000}"/>
    <cellStyle name="20% - Accent4 2 2 4 2" xfId="6821" xr:uid="{00000000-0005-0000-0000-0000B40B0000}"/>
    <cellStyle name="20% - Accent4 2 2 4 3" xfId="15381" xr:uid="{00000000-0005-0000-0000-0000B50B0000}"/>
    <cellStyle name="20% - Accent4 2 2 5" xfId="2187" xr:uid="{00000000-0005-0000-0000-0000B60B0000}"/>
    <cellStyle name="20% - Accent4 2 2 5 2" xfId="6822" xr:uid="{00000000-0005-0000-0000-0000B70B0000}"/>
    <cellStyle name="20% - Accent4 2 2 5 3" xfId="15382" xr:uid="{00000000-0005-0000-0000-0000B80B0000}"/>
    <cellStyle name="20% - Accent4 2 2 6" xfId="4274" xr:uid="{00000000-0005-0000-0000-0000B90B0000}"/>
    <cellStyle name="20% - Accent4 2 2 6 2" xfId="6823" xr:uid="{00000000-0005-0000-0000-0000BA0B0000}"/>
    <cellStyle name="20% - Accent4 2 2 6 3" xfId="15383" xr:uid="{00000000-0005-0000-0000-0000BB0B0000}"/>
    <cellStyle name="20% - Accent4 2 2 7" xfId="6824" xr:uid="{00000000-0005-0000-0000-0000BC0B0000}"/>
    <cellStyle name="20% - Accent4 2 2 7 2" xfId="15384" xr:uid="{00000000-0005-0000-0000-0000BD0B0000}"/>
    <cellStyle name="20% - Accent4 2 2 8" xfId="6815" xr:uid="{00000000-0005-0000-0000-0000BE0B0000}"/>
    <cellStyle name="20% - Accent4 2 2 9" xfId="12770" xr:uid="{00000000-0005-0000-0000-0000BF0B0000}"/>
    <cellStyle name="20% - Accent4 2 3" xfId="79" xr:uid="{00000000-0005-0000-0000-0000C00B0000}"/>
    <cellStyle name="20% - Accent4 2 3 2" xfId="354" xr:uid="{00000000-0005-0000-0000-0000C10B0000}"/>
    <cellStyle name="20% - Accent4 2 3 2 2" xfId="3565" xr:uid="{00000000-0005-0000-0000-0000C20B0000}"/>
    <cellStyle name="20% - Accent4 2 3 2 2 2" xfId="6827" xr:uid="{00000000-0005-0000-0000-0000C30B0000}"/>
    <cellStyle name="20% - Accent4 2 3 2 2 3" xfId="15385" xr:uid="{00000000-0005-0000-0000-0000C40B0000}"/>
    <cellStyle name="20% - Accent4 2 3 2 3" xfId="4277" xr:uid="{00000000-0005-0000-0000-0000C50B0000}"/>
    <cellStyle name="20% - Accent4 2 3 2 3 2" xfId="6828" xr:uid="{00000000-0005-0000-0000-0000C60B0000}"/>
    <cellStyle name="20% - Accent4 2 3 2 3 3" xfId="15386" xr:uid="{00000000-0005-0000-0000-0000C70B0000}"/>
    <cellStyle name="20% - Accent4 2 3 2 4" xfId="6829" xr:uid="{00000000-0005-0000-0000-0000C80B0000}"/>
    <cellStyle name="20% - Accent4 2 3 2 4 2" xfId="15387" xr:uid="{00000000-0005-0000-0000-0000C90B0000}"/>
    <cellStyle name="20% - Accent4 2 3 2 5" xfId="6826" xr:uid="{00000000-0005-0000-0000-0000CA0B0000}"/>
    <cellStyle name="20% - Accent4 2 3 2 6" xfId="12774" xr:uid="{00000000-0005-0000-0000-0000CB0B0000}"/>
    <cellStyle name="20% - Accent4 2 3 3" xfId="898" xr:uid="{00000000-0005-0000-0000-0000CC0B0000}"/>
    <cellStyle name="20% - Accent4 2 3 3 2" xfId="6830" xr:uid="{00000000-0005-0000-0000-0000CD0B0000}"/>
    <cellStyle name="20% - Accent4 2 3 3 3" xfId="12775" xr:uid="{00000000-0005-0000-0000-0000CE0B0000}"/>
    <cellStyle name="20% - Accent4 2 3 4" xfId="1511" xr:uid="{00000000-0005-0000-0000-0000CF0B0000}"/>
    <cellStyle name="20% - Accent4 2 3 4 2" xfId="6831" xr:uid="{00000000-0005-0000-0000-0000D00B0000}"/>
    <cellStyle name="20% - Accent4 2 3 4 3" xfId="15388" xr:uid="{00000000-0005-0000-0000-0000D10B0000}"/>
    <cellStyle name="20% - Accent4 2 3 5" xfId="2188" xr:uid="{00000000-0005-0000-0000-0000D20B0000}"/>
    <cellStyle name="20% - Accent4 2 3 5 2" xfId="6832" xr:uid="{00000000-0005-0000-0000-0000D30B0000}"/>
    <cellStyle name="20% - Accent4 2 3 5 3" xfId="15389" xr:uid="{00000000-0005-0000-0000-0000D40B0000}"/>
    <cellStyle name="20% - Accent4 2 3 6" xfId="4276" xr:uid="{00000000-0005-0000-0000-0000D50B0000}"/>
    <cellStyle name="20% - Accent4 2 3 6 2" xfId="6833" xr:uid="{00000000-0005-0000-0000-0000D60B0000}"/>
    <cellStyle name="20% - Accent4 2 3 6 3" xfId="15390" xr:uid="{00000000-0005-0000-0000-0000D70B0000}"/>
    <cellStyle name="20% - Accent4 2 3 7" xfId="6834" xr:uid="{00000000-0005-0000-0000-0000D80B0000}"/>
    <cellStyle name="20% - Accent4 2 3 7 2" xfId="15391" xr:uid="{00000000-0005-0000-0000-0000D90B0000}"/>
    <cellStyle name="20% - Accent4 2 3 8" xfId="6825" xr:uid="{00000000-0005-0000-0000-0000DA0B0000}"/>
    <cellStyle name="20% - Accent4 2 3 9" xfId="12773" xr:uid="{00000000-0005-0000-0000-0000DB0B0000}"/>
    <cellStyle name="20% - Accent4 2 4" xfId="80" xr:uid="{00000000-0005-0000-0000-0000DC0B0000}"/>
    <cellStyle name="20% - Accent4 2 4 2" xfId="355" xr:uid="{00000000-0005-0000-0000-0000DD0B0000}"/>
    <cellStyle name="20% - Accent4 2 4 2 2" xfId="3595" xr:uid="{00000000-0005-0000-0000-0000DE0B0000}"/>
    <cellStyle name="20% - Accent4 2 4 2 2 2" xfId="6837" xr:uid="{00000000-0005-0000-0000-0000DF0B0000}"/>
    <cellStyle name="20% - Accent4 2 4 2 2 3" xfId="15392" xr:uid="{00000000-0005-0000-0000-0000E00B0000}"/>
    <cellStyle name="20% - Accent4 2 4 2 3" xfId="4279" xr:uid="{00000000-0005-0000-0000-0000E10B0000}"/>
    <cellStyle name="20% - Accent4 2 4 2 3 2" xfId="6838" xr:uid="{00000000-0005-0000-0000-0000E20B0000}"/>
    <cellStyle name="20% - Accent4 2 4 2 3 3" xfId="15393" xr:uid="{00000000-0005-0000-0000-0000E30B0000}"/>
    <cellStyle name="20% - Accent4 2 4 2 4" xfId="6839" xr:uid="{00000000-0005-0000-0000-0000E40B0000}"/>
    <cellStyle name="20% - Accent4 2 4 2 4 2" xfId="15394" xr:uid="{00000000-0005-0000-0000-0000E50B0000}"/>
    <cellStyle name="20% - Accent4 2 4 2 5" xfId="6836" xr:uid="{00000000-0005-0000-0000-0000E60B0000}"/>
    <cellStyle name="20% - Accent4 2 4 2 6" xfId="12777" xr:uid="{00000000-0005-0000-0000-0000E70B0000}"/>
    <cellStyle name="20% - Accent4 2 4 3" xfId="899" xr:uid="{00000000-0005-0000-0000-0000E80B0000}"/>
    <cellStyle name="20% - Accent4 2 4 3 2" xfId="6840" xr:uid="{00000000-0005-0000-0000-0000E90B0000}"/>
    <cellStyle name="20% - Accent4 2 4 3 3" xfId="12778" xr:uid="{00000000-0005-0000-0000-0000EA0B0000}"/>
    <cellStyle name="20% - Accent4 2 4 4" xfId="1512" xr:uid="{00000000-0005-0000-0000-0000EB0B0000}"/>
    <cellStyle name="20% - Accent4 2 4 4 2" xfId="6841" xr:uid="{00000000-0005-0000-0000-0000EC0B0000}"/>
    <cellStyle name="20% - Accent4 2 4 4 3" xfId="15395" xr:uid="{00000000-0005-0000-0000-0000ED0B0000}"/>
    <cellStyle name="20% - Accent4 2 4 5" xfId="2189" xr:uid="{00000000-0005-0000-0000-0000EE0B0000}"/>
    <cellStyle name="20% - Accent4 2 4 5 2" xfId="6842" xr:uid="{00000000-0005-0000-0000-0000EF0B0000}"/>
    <cellStyle name="20% - Accent4 2 4 5 3" xfId="15396" xr:uid="{00000000-0005-0000-0000-0000F00B0000}"/>
    <cellStyle name="20% - Accent4 2 4 6" xfId="4278" xr:uid="{00000000-0005-0000-0000-0000F10B0000}"/>
    <cellStyle name="20% - Accent4 2 4 6 2" xfId="6843" xr:uid="{00000000-0005-0000-0000-0000F20B0000}"/>
    <cellStyle name="20% - Accent4 2 4 6 3" xfId="15397" xr:uid="{00000000-0005-0000-0000-0000F30B0000}"/>
    <cellStyle name="20% - Accent4 2 4 7" xfId="6844" xr:uid="{00000000-0005-0000-0000-0000F40B0000}"/>
    <cellStyle name="20% - Accent4 2 4 7 2" xfId="15398" xr:uid="{00000000-0005-0000-0000-0000F50B0000}"/>
    <cellStyle name="20% - Accent4 2 4 8" xfId="6835" xr:uid="{00000000-0005-0000-0000-0000F60B0000}"/>
    <cellStyle name="20% - Accent4 2 4 9" xfId="12776" xr:uid="{00000000-0005-0000-0000-0000F70B0000}"/>
    <cellStyle name="20% - Accent4 2 5" xfId="356" xr:uid="{00000000-0005-0000-0000-0000F80B0000}"/>
    <cellStyle name="20% - Accent4 2 5 2" xfId="900" xr:uid="{00000000-0005-0000-0000-0000F90B0000}"/>
    <cellStyle name="20% - Accent4 2 5 2 2" xfId="3635" xr:uid="{00000000-0005-0000-0000-0000FA0B0000}"/>
    <cellStyle name="20% - Accent4 2 5 2 2 2" xfId="6847" xr:uid="{00000000-0005-0000-0000-0000FB0B0000}"/>
    <cellStyle name="20% - Accent4 2 5 2 2 3" xfId="15399" xr:uid="{00000000-0005-0000-0000-0000FC0B0000}"/>
    <cellStyle name="20% - Accent4 2 5 2 3" xfId="4281" xr:uid="{00000000-0005-0000-0000-0000FD0B0000}"/>
    <cellStyle name="20% - Accent4 2 5 2 3 2" xfId="6848" xr:uid="{00000000-0005-0000-0000-0000FE0B0000}"/>
    <cellStyle name="20% - Accent4 2 5 2 3 3" xfId="15400" xr:uid="{00000000-0005-0000-0000-0000FF0B0000}"/>
    <cellStyle name="20% - Accent4 2 5 2 4" xfId="6849" xr:uid="{00000000-0005-0000-0000-0000000C0000}"/>
    <cellStyle name="20% - Accent4 2 5 2 4 2" xfId="15401" xr:uid="{00000000-0005-0000-0000-0000010C0000}"/>
    <cellStyle name="20% - Accent4 2 5 2 5" xfId="6846" xr:uid="{00000000-0005-0000-0000-0000020C0000}"/>
    <cellStyle name="20% - Accent4 2 5 2 6" xfId="12780" xr:uid="{00000000-0005-0000-0000-0000030C0000}"/>
    <cellStyle name="20% - Accent4 2 5 3" xfId="1513" xr:uid="{00000000-0005-0000-0000-0000040C0000}"/>
    <cellStyle name="20% - Accent4 2 5 3 2" xfId="6850" xr:uid="{00000000-0005-0000-0000-0000050C0000}"/>
    <cellStyle name="20% - Accent4 2 5 3 3" xfId="12781" xr:uid="{00000000-0005-0000-0000-0000060C0000}"/>
    <cellStyle name="20% - Accent4 2 5 4" xfId="2190" xr:uid="{00000000-0005-0000-0000-0000070C0000}"/>
    <cellStyle name="20% - Accent4 2 5 4 2" xfId="6851" xr:uid="{00000000-0005-0000-0000-0000080C0000}"/>
    <cellStyle name="20% - Accent4 2 5 4 3" xfId="15402" xr:uid="{00000000-0005-0000-0000-0000090C0000}"/>
    <cellStyle name="20% - Accent4 2 5 5" xfId="4280" xr:uid="{00000000-0005-0000-0000-00000A0C0000}"/>
    <cellStyle name="20% - Accent4 2 5 5 2" xfId="6852" xr:uid="{00000000-0005-0000-0000-00000B0C0000}"/>
    <cellStyle name="20% - Accent4 2 5 5 3" xfId="15403" xr:uid="{00000000-0005-0000-0000-00000C0C0000}"/>
    <cellStyle name="20% - Accent4 2 5 6" xfId="6853" xr:uid="{00000000-0005-0000-0000-00000D0C0000}"/>
    <cellStyle name="20% - Accent4 2 5 6 2" xfId="15404" xr:uid="{00000000-0005-0000-0000-00000E0C0000}"/>
    <cellStyle name="20% - Accent4 2 5 7" xfId="6845" xr:uid="{00000000-0005-0000-0000-00000F0C0000}"/>
    <cellStyle name="20% - Accent4 2 5 8" xfId="12779" xr:uid="{00000000-0005-0000-0000-0000100C0000}"/>
    <cellStyle name="20% - Accent4 2 6" xfId="357" xr:uid="{00000000-0005-0000-0000-0000110C0000}"/>
    <cellStyle name="20% - Accent4 2 6 2" xfId="901" xr:uid="{00000000-0005-0000-0000-0000120C0000}"/>
    <cellStyle name="20% - Accent4 2 6 2 2" xfId="3685" xr:uid="{00000000-0005-0000-0000-0000130C0000}"/>
    <cellStyle name="20% - Accent4 2 6 2 2 2" xfId="6856" xr:uid="{00000000-0005-0000-0000-0000140C0000}"/>
    <cellStyle name="20% - Accent4 2 6 2 2 3" xfId="15405" xr:uid="{00000000-0005-0000-0000-0000150C0000}"/>
    <cellStyle name="20% - Accent4 2 6 2 3" xfId="4283" xr:uid="{00000000-0005-0000-0000-0000160C0000}"/>
    <cellStyle name="20% - Accent4 2 6 2 3 2" xfId="6857" xr:uid="{00000000-0005-0000-0000-0000170C0000}"/>
    <cellStyle name="20% - Accent4 2 6 2 3 3" xfId="15406" xr:uid="{00000000-0005-0000-0000-0000180C0000}"/>
    <cellStyle name="20% - Accent4 2 6 2 4" xfId="6858" xr:uid="{00000000-0005-0000-0000-0000190C0000}"/>
    <cellStyle name="20% - Accent4 2 6 2 4 2" xfId="15407" xr:uid="{00000000-0005-0000-0000-00001A0C0000}"/>
    <cellStyle name="20% - Accent4 2 6 2 5" xfId="6855" xr:uid="{00000000-0005-0000-0000-00001B0C0000}"/>
    <cellStyle name="20% - Accent4 2 6 2 6" xfId="12783" xr:uid="{00000000-0005-0000-0000-00001C0C0000}"/>
    <cellStyle name="20% - Accent4 2 6 3" xfId="1514" xr:uid="{00000000-0005-0000-0000-00001D0C0000}"/>
    <cellStyle name="20% - Accent4 2 6 3 2" xfId="6859" xr:uid="{00000000-0005-0000-0000-00001E0C0000}"/>
    <cellStyle name="20% - Accent4 2 6 3 3" xfId="12784" xr:uid="{00000000-0005-0000-0000-00001F0C0000}"/>
    <cellStyle name="20% - Accent4 2 6 4" xfId="2191" xr:uid="{00000000-0005-0000-0000-0000200C0000}"/>
    <cellStyle name="20% - Accent4 2 6 4 2" xfId="6860" xr:uid="{00000000-0005-0000-0000-0000210C0000}"/>
    <cellStyle name="20% - Accent4 2 6 4 3" xfId="15408" xr:uid="{00000000-0005-0000-0000-0000220C0000}"/>
    <cellStyle name="20% - Accent4 2 6 5" xfId="4282" xr:uid="{00000000-0005-0000-0000-0000230C0000}"/>
    <cellStyle name="20% - Accent4 2 6 5 2" xfId="6861" xr:uid="{00000000-0005-0000-0000-0000240C0000}"/>
    <cellStyle name="20% - Accent4 2 6 5 3" xfId="15409" xr:uid="{00000000-0005-0000-0000-0000250C0000}"/>
    <cellStyle name="20% - Accent4 2 6 6" xfId="6862" xr:uid="{00000000-0005-0000-0000-0000260C0000}"/>
    <cellStyle name="20% - Accent4 2 6 6 2" xfId="15410" xr:uid="{00000000-0005-0000-0000-0000270C0000}"/>
    <cellStyle name="20% - Accent4 2 6 7" xfId="6854" xr:uid="{00000000-0005-0000-0000-0000280C0000}"/>
    <cellStyle name="20% - Accent4 2 6 8" xfId="12782" xr:uid="{00000000-0005-0000-0000-0000290C0000}"/>
    <cellStyle name="20% - Accent4 2 7" xfId="352" xr:uid="{00000000-0005-0000-0000-00002A0C0000}"/>
    <cellStyle name="20% - Accent4 2 7 2" xfId="1343" xr:uid="{00000000-0005-0000-0000-00002B0C0000}"/>
    <cellStyle name="20% - Accent4 2 7 2 2" xfId="3735" xr:uid="{00000000-0005-0000-0000-00002C0C0000}"/>
    <cellStyle name="20% - Accent4 2 7 2 2 2" xfId="6865" xr:uid="{00000000-0005-0000-0000-00002D0C0000}"/>
    <cellStyle name="20% - Accent4 2 7 2 2 3" xfId="15411" xr:uid="{00000000-0005-0000-0000-00002E0C0000}"/>
    <cellStyle name="20% - Accent4 2 7 2 3" xfId="4285" xr:uid="{00000000-0005-0000-0000-00002F0C0000}"/>
    <cellStyle name="20% - Accent4 2 7 2 3 2" xfId="6866" xr:uid="{00000000-0005-0000-0000-0000300C0000}"/>
    <cellStyle name="20% - Accent4 2 7 2 3 3" xfId="15412" xr:uid="{00000000-0005-0000-0000-0000310C0000}"/>
    <cellStyle name="20% - Accent4 2 7 2 4" xfId="6867" xr:uid="{00000000-0005-0000-0000-0000320C0000}"/>
    <cellStyle name="20% - Accent4 2 7 2 4 2" xfId="15413" xr:uid="{00000000-0005-0000-0000-0000330C0000}"/>
    <cellStyle name="20% - Accent4 2 7 2 5" xfId="6864" xr:uid="{00000000-0005-0000-0000-0000340C0000}"/>
    <cellStyle name="20% - Accent4 2 7 2 6" xfId="12786" xr:uid="{00000000-0005-0000-0000-0000350C0000}"/>
    <cellStyle name="20% - Accent4 2 7 3" xfId="1515" xr:uid="{00000000-0005-0000-0000-0000360C0000}"/>
    <cellStyle name="20% - Accent4 2 7 3 2" xfId="6868" xr:uid="{00000000-0005-0000-0000-0000370C0000}"/>
    <cellStyle name="20% - Accent4 2 7 3 3" xfId="12787" xr:uid="{00000000-0005-0000-0000-0000380C0000}"/>
    <cellStyle name="20% - Accent4 2 7 4" xfId="2192" xr:uid="{00000000-0005-0000-0000-0000390C0000}"/>
    <cellStyle name="20% - Accent4 2 7 4 2" xfId="6869" xr:uid="{00000000-0005-0000-0000-00003A0C0000}"/>
    <cellStyle name="20% - Accent4 2 7 4 3" xfId="15414" xr:uid="{00000000-0005-0000-0000-00003B0C0000}"/>
    <cellStyle name="20% - Accent4 2 7 5" xfId="4284" xr:uid="{00000000-0005-0000-0000-00003C0C0000}"/>
    <cellStyle name="20% - Accent4 2 7 5 2" xfId="6870" xr:uid="{00000000-0005-0000-0000-00003D0C0000}"/>
    <cellStyle name="20% - Accent4 2 7 5 3" xfId="15415" xr:uid="{00000000-0005-0000-0000-00003E0C0000}"/>
    <cellStyle name="20% - Accent4 2 7 6" xfId="6871" xr:uid="{00000000-0005-0000-0000-00003F0C0000}"/>
    <cellStyle name="20% - Accent4 2 7 6 2" xfId="15416" xr:uid="{00000000-0005-0000-0000-0000400C0000}"/>
    <cellStyle name="20% - Accent4 2 7 7" xfId="6863" xr:uid="{00000000-0005-0000-0000-0000410C0000}"/>
    <cellStyle name="20% - Accent4 2 7 8" xfId="12785" xr:uid="{00000000-0005-0000-0000-0000420C0000}"/>
    <cellStyle name="20% - Accent4 2 8" xfId="896" xr:uid="{00000000-0005-0000-0000-0000430C0000}"/>
    <cellStyle name="20% - Accent4 2 8 2" xfId="1516" xr:uid="{00000000-0005-0000-0000-0000440C0000}"/>
    <cellStyle name="20% - Accent4 2 8 2 2" xfId="3795" xr:uid="{00000000-0005-0000-0000-0000450C0000}"/>
    <cellStyle name="20% - Accent4 2 8 2 2 2" xfId="6874" xr:uid="{00000000-0005-0000-0000-0000460C0000}"/>
    <cellStyle name="20% - Accent4 2 8 2 2 3" xfId="15417" xr:uid="{00000000-0005-0000-0000-0000470C0000}"/>
    <cellStyle name="20% - Accent4 2 8 2 3" xfId="4287" xr:uid="{00000000-0005-0000-0000-0000480C0000}"/>
    <cellStyle name="20% - Accent4 2 8 2 3 2" xfId="6875" xr:uid="{00000000-0005-0000-0000-0000490C0000}"/>
    <cellStyle name="20% - Accent4 2 8 2 3 3" xfId="15418" xr:uid="{00000000-0005-0000-0000-00004A0C0000}"/>
    <cellStyle name="20% - Accent4 2 8 2 4" xfId="6876" xr:uid="{00000000-0005-0000-0000-00004B0C0000}"/>
    <cellStyle name="20% - Accent4 2 8 2 4 2" xfId="15419" xr:uid="{00000000-0005-0000-0000-00004C0C0000}"/>
    <cellStyle name="20% - Accent4 2 8 2 5" xfId="6873" xr:uid="{00000000-0005-0000-0000-00004D0C0000}"/>
    <cellStyle name="20% - Accent4 2 8 2 6" xfId="12789" xr:uid="{00000000-0005-0000-0000-00004E0C0000}"/>
    <cellStyle name="20% - Accent4 2 8 3" xfId="2193" xr:uid="{00000000-0005-0000-0000-00004F0C0000}"/>
    <cellStyle name="20% - Accent4 2 8 3 2" xfId="6877" xr:uid="{00000000-0005-0000-0000-0000500C0000}"/>
    <cellStyle name="20% - Accent4 2 8 3 3" xfId="12790" xr:uid="{00000000-0005-0000-0000-0000510C0000}"/>
    <cellStyle name="20% - Accent4 2 8 4" xfId="4286" xr:uid="{00000000-0005-0000-0000-0000520C0000}"/>
    <cellStyle name="20% - Accent4 2 8 4 2" xfId="6878" xr:uid="{00000000-0005-0000-0000-0000530C0000}"/>
    <cellStyle name="20% - Accent4 2 8 4 3" xfId="15420" xr:uid="{00000000-0005-0000-0000-0000540C0000}"/>
    <cellStyle name="20% - Accent4 2 8 5" xfId="6879" xr:uid="{00000000-0005-0000-0000-0000550C0000}"/>
    <cellStyle name="20% - Accent4 2 8 5 2" xfId="15421" xr:uid="{00000000-0005-0000-0000-0000560C0000}"/>
    <cellStyle name="20% - Accent4 2 8 6" xfId="6872" xr:uid="{00000000-0005-0000-0000-0000570C0000}"/>
    <cellStyle name="20% - Accent4 2 8 7" xfId="12788" xr:uid="{00000000-0005-0000-0000-0000580C0000}"/>
    <cellStyle name="20% - Accent4 2 9" xfId="1509" xr:uid="{00000000-0005-0000-0000-0000590C0000}"/>
    <cellStyle name="20% - Accent4 2 9 2" xfId="3855" xr:uid="{00000000-0005-0000-0000-00005A0C0000}"/>
    <cellStyle name="20% - Accent4 2 9 2 2" xfId="4289" xr:uid="{00000000-0005-0000-0000-00005B0C0000}"/>
    <cellStyle name="20% - Accent4 2 9 2 2 2" xfId="6882" xr:uid="{00000000-0005-0000-0000-00005C0C0000}"/>
    <cellStyle name="20% - Accent4 2 9 2 2 3" xfId="15422" xr:uid="{00000000-0005-0000-0000-00005D0C0000}"/>
    <cellStyle name="20% - Accent4 2 9 2 3" xfId="6883" xr:uid="{00000000-0005-0000-0000-00005E0C0000}"/>
    <cellStyle name="20% - Accent4 2 9 2 3 2" xfId="15423" xr:uid="{00000000-0005-0000-0000-00005F0C0000}"/>
    <cellStyle name="20% - Accent4 2 9 2 4" xfId="6881" xr:uid="{00000000-0005-0000-0000-0000600C0000}"/>
    <cellStyle name="20% - Accent4 2 9 2 5" xfId="12792" xr:uid="{00000000-0005-0000-0000-0000610C0000}"/>
    <cellStyle name="20% - Accent4 2 9 3" xfId="2194" xr:uid="{00000000-0005-0000-0000-0000620C0000}"/>
    <cellStyle name="20% - Accent4 2 9 3 2" xfId="6884" xr:uid="{00000000-0005-0000-0000-0000630C0000}"/>
    <cellStyle name="20% - Accent4 2 9 3 3" xfId="12793" xr:uid="{00000000-0005-0000-0000-0000640C0000}"/>
    <cellStyle name="20% - Accent4 2 9 4" xfId="4288" xr:uid="{00000000-0005-0000-0000-0000650C0000}"/>
    <cellStyle name="20% - Accent4 2 9 4 2" xfId="6885" xr:uid="{00000000-0005-0000-0000-0000660C0000}"/>
    <cellStyle name="20% - Accent4 2 9 4 3" xfId="15424" xr:uid="{00000000-0005-0000-0000-0000670C0000}"/>
    <cellStyle name="20% - Accent4 2 9 5" xfId="6886" xr:uid="{00000000-0005-0000-0000-0000680C0000}"/>
    <cellStyle name="20% - Accent4 2 9 5 2" xfId="15425" xr:uid="{00000000-0005-0000-0000-0000690C0000}"/>
    <cellStyle name="20% - Accent4 2 9 6" xfId="6880" xr:uid="{00000000-0005-0000-0000-00006A0C0000}"/>
    <cellStyle name="20% - Accent4 2 9 7" xfId="12791" xr:uid="{00000000-0005-0000-0000-00006B0C0000}"/>
    <cellStyle name="20% - Accent4 3" xfId="81" xr:uid="{00000000-0005-0000-0000-00006C0C0000}"/>
    <cellStyle name="20% - Accent4 3 10" xfId="3534" xr:uid="{00000000-0005-0000-0000-00006D0C0000}"/>
    <cellStyle name="20% - Accent4 3 10 2" xfId="4291" xr:uid="{00000000-0005-0000-0000-00006E0C0000}"/>
    <cellStyle name="20% - Accent4 3 10 2 2" xfId="6889" xr:uid="{00000000-0005-0000-0000-00006F0C0000}"/>
    <cellStyle name="20% - Accent4 3 10 2 3" xfId="12796" xr:uid="{00000000-0005-0000-0000-0000700C0000}"/>
    <cellStyle name="20% - Accent4 3 10 3" xfId="6890" xr:uid="{00000000-0005-0000-0000-0000710C0000}"/>
    <cellStyle name="20% - Accent4 3 10 3 2" xfId="15426" xr:uid="{00000000-0005-0000-0000-0000720C0000}"/>
    <cellStyle name="20% - Accent4 3 10 4" xfId="6888" xr:uid="{00000000-0005-0000-0000-0000730C0000}"/>
    <cellStyle name="20% - Accent4 3 10 5" xfId="12795" xr:uid="{00000000-0005-0000-0000-0000740C0000}"/>
    <cellStyle name="20% - Accent4 3 11" xfId="2195" xr:uid="{00000000-0005-0000-0000-0000750C0000}"/>
    <cellStyle name="20% - Accent4 3 11 2" xfId="6891" xr:uid="{00000000-0005-0000-0000-0000760C0000}"/>
    <cellStyle name="20% - Accent4 3 11 3" xfId="12797" xr:uid="{00000000-0005-0000-0000-0000770C0000}"/>
    <cellStyle name="20% - Accent4 3 12" xfId="4290" xr:uid="{00000000-0005-0000-0000-0000780C0000}"/>
    <cellStyle name="20% - Accent4 3 12 2" xfId="6892" xr:uid="{00000000-0005-0000-0000-0000790C0000}"/>
    <cellStyle name="20% - Accent4 3 12 3" xfId="12798" xr:uid="{00000000-0005-0000-0000-00007A0C0000}"/>
    <cellStyle name="20% - Accent4 3 13" xfId="6893" xr:uid="{00000000-0005-0000-0000-00007B0C0000}"/>
    <cellStyle name="20% - Accent4 3 13 2" xfId="12799" xr:uid="{00000000-0005-0000-0000-00007C0C0000}"/>
    <cellStyle name="20% - Accent4 3 14" xfId="6887" xr:uid="{00000000-0005-0000-0000-00007D0C0000}"/>
    <cellStyle name="20% - Accent4 3 15" xfId="12794" xr:uid="{00000000-0005-0000-0000-00007E0C0000}"/>
    <cellStyle name="20% - Accent4 3 2" xfId="82" xr:uid="{00000000-0005-0000-0000-00007F0C0000}"/>
    <cellStyle name="20% - Accent4 3 2 2" xfId="359" xr:uid="{00000000-0005-0000-0000-0000800C0000}"/>
    <cellStyle name="20% - Accent4 3 2 2 2" xfId="3575" xr:uid="{00000000-0005-0000-0000-0000810C0000}"/>
    <cellStyle name="20% - Accent4 3 2 2 2 2" xfId="6896" xr:uid="{00000000-0005-0000-0000-0000820C0000}"/>
    <cellStyle name="20% - Accent4 3 2 2 2 3" xfId="15427" xr:uid="{00000000-0005-0000-0000-0000830C0000}"/>
    <cellStyle name="20% - Accent4 3 2 2 3" xfId="4293" xr:uid="{00000000-0005-0000-0000-0000840C0000}"/>
    <cellStyle name="20% - Accent4 3 2 2 3 2" xfId="6897" xr:uid="{00000000-0005-0000-0000-0000850C0000}"/>
    <cellStyle name="20% - Accent4 3 2 2 3 3" xfId="15428" xr:uid="{00000000-0005-0000-0000-0000860C0000}"/>
    <cellStyle name="20% - Accent4 3 2 2 4" xfId="6898" xr:uid="{00000000-0005-0000-0000-0000870C0000}"/>
    <cellStyle name="20% - Accent4 3 2 2 4 2" xfId="15429" xr:uid="{00000000-0005-0000-0000-0000880C0000}"/>
    <cellStyle name="20% - Accent4 3 2 2 5" xfId="6895" xr:uid="{00000000-0005-0000-0000-0000890C0000}"/>
    <cellStyle name="20% - Accent4 3 2 2 6" xfId="12801" xr:uid="{00000000-0005-0000-0000-00008A0C0000}"/>
    <cellStyle name="20% - Accent4 3 2 3" xfId="903" xr:uid="{00000000-0005-0000-0000-00008B0C0000}"/>
    <cellStyle name="20% - Accent4 3 2 3 2" xfId="6899" xr:uid="{00000000-0005-0000-0000-00008C0C0000}"/>
    <cellStyle name="20% - Accent4 3 2 3 3" xfId="12802" xr:uid="{00000000-0005-0000-0000-00008D0C0000}"/>
    <cellStyle name="20% - Accent4 3 2 4" xfId="1518" xr:uid="{00000000-0005-0000-0000-00008E0C0000}"/>
    <cellStyle name="20% - Accent4 3 2 4 2" xfId="6900" xr:uid="{00000000-0005-0000-0000-00008F0C0000}"/>
    <cellStyle name="20% - Accent4 3 2 4 3" xfId="15430" xr:uid="{00000000-0005-0000-0000-0000900C0000}"/>
    <cellStyle name="20% - Accent4 3 2 5" xfId="2196" xr:uid="{00000000-0005-0000-0000-0000910C0000}"/>
    <cellStyle name="20% - Accent4 3 2 5 2" xfId="6901" xr:uid="{00000000-0005-0000-0000-0000920C0000}"/>
    <cellStyle name="20% - Accent4 3 2 5 3" xfId="15431" xr:uid="{00000000-0005-0000-0000-0000930C0000}"/>
    <cellStyle name="20% - Accent4 3 2 6" xfId="4292" xr:uid="{00000000-0005-0000-0000-0000940C0000}"/>
    <cellStyle name="20% - Accent4 3 2 6 2" xfId="6902" xr:uid="{00000000-0005-0000-0000-0000950C0000}"/>
    <cellStyle name="20% - Accent4 3 2 6 3" xfId="15432" xr:uid="{00000000-0005-0000-0000-0000960C0000}"/>
    <cellStyle name="20% - Accent4 3 2 7" xfId="6903" xr:uid="{00000000-0005-0000-0000-0000970C0000}"/>
    <cellStyle name="20% - Accent4 3 2 7 2" xfId="15433" xr:uid="{00000000-0005-0000-0000-0000980C0000}"/>
    <cellStyle name="20% - Accent4 3 2 8" xfId="6894" xr:uid="{00000000-0005-0000-0000-0000990C0000}"/>
    <cellStyle name="20% - Accent4 3 2 9" xfId="12800" xr:uid="{00000000-0005-0000-0000-00009A0C0000}"/>
    <cellStyle name="20% - Accent4 3 3" xfId="83" xr:uid="{00000000-0005-0000-0000-00009B0C0000}"/>
    <cellStyle name="20% - Accent4 3 3 2" xfId="360" xr:uid="{00000000-0005-0000-0000-00009C0C0000}"/>
    <cellStyle name="20% - Accent4 3 3 2 2" xfId="3605" xr:uid="{00000000-0005-0000-0000-00009D0C0000}"/>
    <cellStyle name="20% - Accent4 3 3 2 2 2" xfId="6906" xr:uid="{00000000-0005-0000-0000-00009E0C0000}"/>
    <cellStyle name="20% - Accent4 3 3 2 2 3" xfId="15434" xr:uid="{00000000-0005-0000-0000-00009F0C0000}"/>
    <cellStyle name="20% - Accent4 3 3 2 3" xfId="4295" xr:uid="{00000000-0005-0000-0000-0000A00C0000}"/>
    <cellStyle name="20% - Accent4 3 3 2 3 2" xfId="6907" xr:uid="{00000000-0005-0000-0000-0000A10C0000}"/>
    <cellStyle name="20% - Accent4 3 3 2 3 3" xfId="15435" xr:uid="{00000000-0005-0000-0000-0000A20C0000}"/>
    <cellStyle name="20% - Accent4 3 3 2 4" xfId="6908" xr:uid="{00000000-0005-0000-0000-0000A30C0000}"/>
    <cellStyle name="20% - Accent4 3 3 2 4 2" xfId="15436" xr:uid="{00000000-0005-0000-0000-0000A40C0000}"/>
    <cellStyle name="20% - Accent4 3 3 2 5" xfId="6905" xr:uid="{00000000-0005-0000-0000-0000A50C0000}"/>
    <cellStyle name="20% - Accent4 3 3 2 6" xfId="12804" xr:uid="{00000000-0005-0000-0000-0000A60C0000}"/>
    <cellStyle name="20% - Accent4 3 3 3" xfId="904" xr:uid="{00000000-0005-0000-0000-0000A70C0000}"/>
    <cellStyle name="20% - Accent4 3 3 3 2" xfId="6909" xr:uid="{00000000-0005-0000-0000-0000A80C0000}"/>
    <cellStyle name="20% - Accent4 3 3 3 3" xfId="12805" xr:uid="{00000000-0005-0000-0000-0000A90C0000}"/>
    <cellStyle name="20% - Accent4 3 3 4" xfId="1519" xr:uid="{00000000-0005-0000-0000-0000AA0C0000}"/>
    <cellStyle name="20% - Accent4 3 3 4 2" xfId="6910" xr:uid="{00000000-0005-0000-0000-0000AB0C0000}"/>
    <cellStyle name="20% - Accent4 3 3 4 3" xfId="15437" xr:uid="{00000000-0005-0000-0000-0000AC0C0000}"/>
    <cellStyle name="20% - Accent4 3 3 5" xfId="2197" xr:uid="{00000000-0005-0000-0000-0000AD0C0000}"/>
    <cellStyle name="20% - Accent4 3 3 5 2" xfId="6911" xr:uid="{00000000-0005-0000-0000-0000AE0C0000}"/>
    <cellStyle name="20% - Accent4 3 3 5 3" xfId="15438" xr:uid="{00000000-0005-0000-0000-0000AF0C0000}"/>
    <cellStyle name="20% - Accent4 3 3 6" xfId="4294" xr:uid="{00000000-0005-0000-0000-0000B00C0000}"/>
    <cellStyle name="20% - Accent4 3 3 6 2" xfId="6912" xr:uid="{00000000-0005-0000-0000-0000B10C0000}"/>
    <cellStyle name="20% - Accent4 3 3 6 3" xfId="15439" xr:uid="{00000000-0005-0000-0000-0000B20C0000}"/>
    <cellStyle name="20% - Accent4 3 3 7" xfId="6913" xr:uid="{00000000-0005-0000-0000-0000B30C0000}"/>
    <cellStyle name="20% - Accent4 3 3 7 2" xfId="15440" xr:uid="{00000000-0005-0000-0000-0000B40C0000}"/>
    <cellStyle name="20% - Accent4 3 3 8" xfId="6904" xr:uid="{00000000-0005-0000-0000-0000B50C0000}"/>
    <cellStyle name="20% - Accent4 3 3 9" xfId="12803" xr:uid="{00000000-0005-0000-0000-0000B60C0000}"/>
    <cellStyle name="20% - Accent4 3 4" xfId="361" xr:uid="{00000000-0005-0000-0000-0000B70C0000}"/>
    <cellStyle name="20% - Accent4 3 4 2" xfId="905" xr:uid="{00000000-0005-0000-0000-0000B80C0000}"/>
    <cellStyle name="20% - Accent4 3 4 2 2" xfId="3645" xr:uid="{00000000-0005-0000-0000-0000B90C0000}"/>
    <cellStyle name="20% - Accent4 3 4 2 2 2" xfId="6916" xr:uid="{00000000-0005-0000-0000-0000BA0C0000}"/>
    <cellStyle name="20% - Accent4 3 4 2 2 3" xfId="15441" xr:uid="{00000000-0005-0000-0000-0000BB0C0000}"/>
    <cellStyle name="20% - Accent4 3 4 2 3" xfId="4297" xr:uid="{00000000-0005-0000-0000-0000BC0C0000}"/>
    <cellStyle name="20% - Accent4 3 4 2 3 2" xfId="6917" xr:uid="{00000000-0005-0000-0000-0000BD0C0000}"/>
    <cellStyle name="20% - Accent4 3 4 2 3 3" xfId="15442" xr:uid="{00000000-0005-0000-0000-0000BE0C0000}"/>
    <cellStyle name="20% - Accent4 3 4 2 4" xfId="6918" xr:uid="{00000000-0005-0000-0000-0000BF0C0000}"/>
    <cellStyle name="20% - Accent4 3 4 2 4 2" xfId="15443" xr:uid="{00000000-0005-0000-0000-0000C00C0000}"/>
    <cellStyle name="20% - Accent4 3 4 2 5" xfId="6915" xr:uid="{00000000-0005-0000-0000-0000C10C0000}"/>
    <cellStyle name="20% - Accent4 3 4 2 6" xfId="12807" xr:uid="{00000000-0005-0000-0000-0000C20C0000}"/>
    <cellStyle name="20% - Accent4 3 4 3" xfId="1520" xr:uid="{00000000-0005-0000-0000-0000C30C0000}"/>
    <cellStyle name="20% - Accent4 3 4 3 2" xfId="6919" xr:uid="{00000000-0005-0000-0000-0000C40C0000}"/>
    <cellStyle name="20% - Accent4 3 4 3 3" xfId="12808" xr:uid="{00000000-0005-0000-0000-0000C50C0000}"/>
    <cellStyle name="20% - Accent4 3 4 4" xfId="2198" xr:uid="{00000000-0005-0000-0000-0000C60C0000}"/>
    <cellStyle name="20% - Accent4 3 4 4 2" xfId="6920" xr:uid="{00000000-0005-0000-0000-0000C70C0000}"/>
    <cellStyle name="20% - Accent4 3 4 4 3" xfId="15444" xr:uid="{00000000-0005-0000-0000-0000C80C0000}"/>
    <cellStyle name="20% - Accent4 3 4 5" xfId="4296" xr:uid="{00000000-0005-0000-0000-0000C90C0000}"/>
    <cellStyle name="20% - Accent4 3 4 5 2" xfId="6921" xr:uid="{00000000-0005-0000-0000-0000CA0C0000}"/>
    <cellStyle name="20% - Accent4 3 4 5 3" xfId="15445" xr:uid="{00000000-0005-0000-0000-0000CB0C0000}"/>
    <cellStyle name="20% - Accent4 3 4 6" xfId="6922" xr:uid="{00000000-0005-0000-0000-0000CC0C0000}"/>
    <cellStyle name="20% - Accent4 3 4 6 2" xfId="15446" xr:uid="{00000000-0005-0000-0000-0000CD0C0000}"/>
    <cellStyle name="20% - Accent4 3 4 7" xfId="6914" xr:uid="{00000000-0005-0000-0000-0000CE0C0000}"/>
    <cellStyle name="20% - Accent4 3 4 8" xfId="12806" xr:uid="{00000000-0005-0000-0000-0000CF0C0000}"/>
    <cellStyle name="20% - Accent4 3 5" xfId="362" xr:uid="{00000000-0005-0000-0000-0000D00C0000}"/>
    <cellStyle name="20% - Accent4 3 5 2" xfId="906" xr:uid="{00000000-0005-0000-0000-0000D10C0000}"/>
    <cellStyle name="20% - Accent4 3 5 2 2" xfId="3695" xr:uid="{00000000-0005-0000-0000-0000D20C0000}"/>
    <cellStyle name="20% - Accent4 3 5 2 2 2" xfId="6925" xr:uid="{00000000-0005-0000-0000-0000D30C0000}"/>
    <cellStyle name="20% - Accent4 3 5 2 2 3" xfId="15447" xr:uid="{00000000-0005-0000-0000-0000D40C0000}"/>
    <cellStyle name="20% - Accent4 3 5 2 3" xfId="4299" xr:uid="{00000000-0005-0000-0000-0000D50C0000}"/>
    <cellStyle name="20% - Accent4 3 5 2 3 2" xfId="6926" xr:uid="{00000000-0005-0000-0000-0000D60C0000}"/>
    <cellStyle name="20% - Accent4 3 5 2 3 3" xfId="15448" xr:uid="{00000000-0005-0000-0000-0000D70C0000}"/>
    <cellStyle name="20% - Accent4 3 5 2 4" xfId="6927" xr:uid="{00000000-0005-0000-0000-0000D80C0000}"/>
    <cellStyle name="20% - Accent4 3 5 2 4 2" xfId="15449" xr:uid="{00000000-0005-0000-0000-0000D90C0000}"/>
    <cellStyle name="20% - Accent4 3 5 2 5" xfId="6924" xr:uid="{00000000-0005-0000-0000-0000DA0C0000}"/>
    <cellStyle name="20% - Accent4 3 5 2 6" xfId="12810" xr:uid="{00000000-0005-0000-0000-0000DB0C0000}"/>
    <cellStyle name="20% - Accent4 3 5 3" xfId="1521" xr:uid="{00000000-0005-0000-0000-0000DC0C0000}"/>
    <cellStyle name="20% - Accent4 3 5 3 2" xfId="6928" xr:uid="{00000000-0005-0000-0000-0000DD0C0000}"/>
    <cellStyle name="20% - Accent4 3 5 3 3" xfId="12811" xr:uid="{00000000-0005-0000-0000-0000DE0C0000}"/>
    <cellStyle name="20% - Accent4 3 5 4" xfId="2199" xr:uid="{00000000-0005-0000-0000-0000DF0C0000}"/>
    <cellStyle name="20% - Accent4 3 5 4 2" xfId="6929" xr:uid="{00000000-0005-0000-0000-0000E00C0000}"/>
    <cellStyle name="20% - Accent4 3 5 4 3" xfId="15450" xr:uid="{00000000-0005-0000-0000-0000E10C0000}"/>
    <cellStyle name="20% - Accent4 3 5 5" xfId="4298" xr:uid="{00000000-0005-0000-0000-0000E20C0000}"/>
    <cellStyle name="20% - Accent4 3 5 5 2" xfId="6930" xr:uid="{00000000-0005-0000-0000-0000E30C0000}"/>
    <cellStyle name="20% - Accent4 3 5 5 3" xfId="15451" xr:uid="{00000000-0005-0000-0000-0000E40C0000}"/>
    <cellStyle name="20% - Accent4 3 5 6" xfId="6931" xr:uid="{00000000-0005-0000-0000-0000E50C0000}"/>
    <cellStyle name="20% - Accent4 3 5 6 2" xfId="15452" xr:uid="{00000000-0005-0000-0000-0000E60C0000}"/>
    <cellStyle name="20% - Accent4 3 5 7" xfId="6923" xr:uid="{00000000-0005-0000-0000-0000E70C0000}"/>
    <cellStyle name="20% - Accent4 3 5 8" xfId="12809" xr:uid="{00000000-0005-0000-0000-0000E80C0000}"/>
    <cellStyle name="20% - Accent4 3 6" xfId="358" xr:uid="{00000000-0005-0000-0000-0000E90C0000}"/>
    <cellStyle name="20% - Accent4 3 6 2" xfId="1357" xr:uid="{00000000-0005-0000-0000-0000EA0C0000}"/>
    <cellStyle name="20% - Accent4 3 6 2 2" xfId="3745" xr:uid="{00000000-0005-0000-0000-0000EB0C0000}"/>
    <cellStyle name="20% - Accent4 3 6 2 2 2" xfId="6934" xr:uid="{00000000-0005-0000-0000-0000EC0C0000}"/>
    <cellStyle name="20% - Accent4 3 6 2 2 3" xfId="15453" xr:uid="{00000000-0005-0000-0000-0000ED0C0000}"/>
    <cellStyle name="20% - Accent4 3 6 2 3" xfId="4301" xr:uid="{00000000-0005-0000-0000-0000EE0C0000}"/>
    <cellStyle name="20% - Accent4 3 6 2 3 2" xfId="6935" xr:uid="{00000000-0005-0000-0000-0000EF0C0000}"/>
    <cellStyle name="20% - Accent4 3 6 2 3 3" xfId="15454" xr:uid="{00000000-0005-0000-0000-0000F00C0000}"/>
    <cellStyle name="20% - Accent4 3 6 2 4" xfId="6936" xr:uid="{00000000-0005-0000-0000-0000F10C0000}"/>
    <cellStyle name="20% - Accent4 3 6 2 4 2" xfId="15455" xr:uid="{00000000-0005-0000-0000-0000F20C0000}"/>
    <cellStyle name="20% - Accent4 3 6 2 5" xfId="6933" xr:uid="{00000000-0005-0000-0000-0000F30C0000}"/>
    <cellStyle name="20% - Accent4 3 6 2 6" xfId="12813" xr:uid="{00000000-0005-0000-0000-0000F40C0000}"/>
    <cellStyle name="20% - Accent4 3 6 3" xfId="1522" xr:uid="{00000000-0005-0000-0000-0000F50C0000}"/>
    <cellStyle name="20% - Accent4 3 6 3 2" xfId="6937" xr:uid="{00000000-0005-0000-0000-0000F60C0000}"/>
    <cellStyle name="20% - Accent4 3 6 3 3" xfId="12814" xr:uid="{00000000-0005-0000-0000-0000F70C0000}"/>
    <cellStyle name="20% - Accent4 3 6 4" xfId="2200" xr:uid="{00000000-0005-0000-0000-0000F80C0000}"/>
    <cellStyle name="20% - Accent4 3 6 4 2" xfId="6938" xr:uid="{00000000-0005-0000-0000-0000F90C0000}"/>
    <cellStyle name="20% - Accent4 3 6 4 3" xfId="15456" xr:uid="{00000000-0005-0000-0000-0000FA0C0000}"/>
    <cellStyle name="20% - Accent4 3 6 5" xfId="4300" xr:uid="{00000000-0005-0000-0000-0000FB0C0000}"/>
    <cellStyle name="20% - Accent4 3 6 5 2" xfId="6939" xr:uid="{00000000-0005-0000-0000-0000FC0C0000}"/>
    <cellStyle name="20% - Accent4 3 6 5 3" xfId="15457" xr:uid="{00000000-0005-0000-0000-0000FD0C0000}"/>
    <cellStyle name="20% - Accent4 3 6 6" xfId="6940" xr:uid="{00000000-0005-0000-0000-0000FE0C0000}"/>
    <cellStyle name="20% - Accent4 3 6 6 2" xfId="15458" xr:uid="{00000000-0005-0000-0000-0000FF0C0000}"/>
    <cellStyle name="20% - Accent4 3 6 7" xfId="6932" xr:uid="{00000000-0005-0000-0000-0000000D0000}"/>
    <cellStyle name="20% - Accent4 3 6 8" xfId="12812" xr:uid="{00000000-0005-0000-0000-0000010D0000}"/>
    <cellStyle name="20% - Accent4 3 7" xfId="902" xr:uid="{00000000-0005-0000-0000-0000020D0000}"/>
    <cellStyle name="20% - Accent4 3 7 2" xfId="1523" xr:uid="{00000000-0005-0000-0000-0000030D0000}"/>
    <cellStyle name="20% - Accent4 3 7 2 2" xfId="3805" xr:uid="{00000000-0005-0000-0000-0000040D0000}"/>
    <cellStyle name="20% - Accent4 3 7 2 2 2" xfId="6943" xr:uid="{00000000-0005-0000-0000-0000050D0000}"/>
    <cellStyle name="20% - Accent4 3 7 2 2 3" xfId="15459" xr:uid="{00000000-0005-0000-0000-0000060D0000}"/>
    <cellStyle name="20% - Accent4 3 7 2 3" xfId="4303" xr:uid="{00000000-0005-0000-0000-0000070D0000}"/>
    <cellStyle name="20% - Accent4 3 7 2 3 2" xfId="6944" xr:uid="{00000000-0005-0000-0000-0000080D0000}"/>
    <cellStyle name="20% - Accent4 3 7 2 3 3" xfId="15460" xr:uid="{00000000-0005-0000-0000-0000090D0000}"/>
    <cellStyle name="20% - Accent4 3 7 2 4" xfId="6945" xr:uid="{00000000-0005-0000-0000-00000A0D0000}"/>
    <cellStyle name="20% - Accent4 3 7 2 4 2" xfId="15461" xr:uid="{00000000-0005-0000-0000-00000B0D0000}"/>
    <cellStyle name="20% - Accent4 3 7 2 5" xfId="6942" xr:uid="{00000000-0005-0000-0000-00000C0D0000}"/>
    <cellStyle name="20% - Accent4 3 7 2 6" xfId="12816" xr:uid="{00000000-0005-0000-0000-00000D0D0000}"/>
    <cellStyle name="20% - Accent4 3 7 3" xfId="2201" xr:uid="{00000000-0005-0000-0000-00000E0D0000}"/>
    <cellStyle name="20% - Accent4 3 7 3 2" xfId="6946" xr:uid="{00000000-0005-0000-0000-00000F0D0000}"/>
    <cellStyle name="20% - Accent4 3 7 3 3" xfId="12817" xr:uid="{00000000-0005-0000-0000-0000100D0000}"/>
    <cellStyle name="20% - Accent4 3 7 4" xfId="4302" xr:uid="{00000000-0005-0000-0000-0000110D0000}"/>
    <cellStyle name="20% - Accent4 3 7 4 2" xfId="6947" xr:uid="{00000000-0005-0000-0000-0000120D0000}"/>
    <cellStyle name="20% - Accent4 3 7 4 3" xfId="15462" xr:uid="{00000000-0005-0000-0000-0000130D0000}"/>
    <cellStyle name="20% - Accent4 3 7 5" xfId="6948" xr:uid="{00000000-0005-0000-0000-0000140D0000}"/>
    <cellStyle name="20% - Accent4 3 7 5 2" xfId="15463" xr:uid="{00000000-0005-0000-0000-0000150D0000}"/>
    <cellStyle name="20% - Accent4 3 7 6" xfId="6941" xr:uid="{00000000-0005-0000-0000-0000160D0000}"/>
    <cellStyle name="20% - Accent4 3 7 7" xfId="12815" xr:uid="{00000000-0005-0000-0000-0000170D0000}"/>
    <cellStyle name="20% - Accent4 3 8" xfId="1517" xr:uid="{00000000-0005-0000-0000-0000180D0000}"/>
    <cellStyle name="20% - Accent4 3 8 2" xfId="3865" xr:uid="{00000000-0005-0000-0000-0000190D0000}"/>
    <cellStyle name="20% - Accent4 3 8 2 2" xfId="4305" xr:uid="{00000000-0005-0000-0000-00001A0D0000}"/>
    <cellStyle name="20% - Accent4 3 8 2 2 2" xfId="6951" xr:uid="{00000000-0005-0000-0000-00001B0D0000}"/>
    <cellStyle name="20% - Accent4 3 8 2 2 3" xfId="15464" xr:uid="{00000000-0005-0000-0000-00001C0D0000}"/>
    <cellStyle name="20% - Accent4 3 8 2 3" xfId="6952" xr:uid="{00000000-0005-0000-0000-00001D0D0000}"/>
    <cellStyle name="20% - Accent4 3 8 2 3 2" xfId="15465" xr:uid="{00000000-0005-0000-0000-00001E0D0000}"/>
    <cellStyle name="20% - Accent4 3 8 2 4" xfId="6950" xr:uid="{00000000-0005-0000-0000-00001F0D0000}"/>
    <cellStyle name="20% - Accent4 3 8 2 5" xfId="12819" xr:uid="{00000000-0005-0000-0000-0000200D0000}"/>
    <cellStyle name="20% - Accent4 3 8 3" xfId="2202" xr:uid="{00000000-0005-0000-0000-0000210D0000}"/>
    <cellStyle name="20% - Accent4 3 8 3 2" xfId="6953" xr:uid="{00000000-0005-0000-0000-0000220D0000}"/>
    <cellStyle name="20% - Accent4 3 8 3 3" xfId="12820" xr:uid="{00000000-0005-0000-0000-0000230D0000}"/>
    <cellStyle name="20% - Accent4 3 8 4" xfId="4304" xr:uid="{00000000-0005-0000-0000-0000240D0000}"/>
    <cellStyle name="20% - Accent4 3 8 4 2" xfId="6954" xr:uid="{00000000-0005-0000-0000-0000250D0000}"/>
    <cellStyle name="20% - Accent4 3 8 4 3" xfId="15466" xr:uid="{00000000-0005-0000-0000-0000260D0000}"/>
    <cellStyle name="20% - Accent4 3 8 5" xfId="6955" xr:uid="{00000000-0005-0000-0000-0000270D0000}"/>
    <cellStyle name="20% - Accent4 3 8 5 2" xfId="15467" xr:uid="{00000000-0005-0000-0000-0000280D0000}"/>
    <cellStyle name="20% - Accent4 3 8 6" xfId="6949" xr:uid="{00000000-0005-0000-0000-0000290D0000}"/>
    <cellStyle name="20% - Accent4 3 8 7" xfId="12818" xr:uid="{00000000-0005-0000-0000-00002A0D0000}"/>
    <cellStyle name="20% - Accent4 3 9" xfId="3944" xr:uid="{00000000-0005-0000-0000-00002B0D0000}"/>
    <cellStyle name="20% - Accent4 3 9 2" xfId="4306" xr:uid="{00000000-0005-0000-0000-00002C0D0000}"/>
    <cellStyle name="20% - Accent4 3 9 2 2" xfId="6957" xr:uid="{00000000-0005-0000-0000-00002D0D0000}"/>
    <cellStyle name="20% - Accent4 3 9 2 3" xfId="12822" xr:uid="{00000000-0005-0000-0000-00002E0D0000}"/>
    <cellStyle name="20% - Accent4 3 9 3" xfId="6958" xr:uid="{00000000-0005-0000-0000-00002F0D0000}"/>
    <cellStyle name="20% - Accent4 3 9 3 2" xfId="15468" xr:uid="{00000000-0005-0000-0000-0000300D0000}"/>
    <cellStyle name="20% - Accent4 3 9 4" xfId="6956" xr:uid="{00000000-0005-0000-0000-0000310D0000}"/>
    <cellStyle name="20% - Accent4 3 9 5" xfId="12821" xr:uid="{00000000-0005-0000-0000-0000320D0000}"/>
    <cellStyle name="20% - Accent4 4" xfId="84" xr:uid="{00000000-0005-0000-0000-0000330D0000}"/>
    <cellStyle name="20% - Accent4 4 10" xfId="2203" xr:uid="{00000000-0005-0000-0000-0000340D0000}"/>
    <cellStyle name="20% - Accent4 4 10 2" xfId="6960" xr:uid="{00000000-0005-0000-0000-0000350D0000}"/>
    <cellStyle name="20% - Accent4 4 10 3" xfId="12824" xr:uid="{00000000-0005-0000-0000-0000360D0000}"/>
    <cellStyle name="20% - Accent4 4 11" xfId="4307" xr:uid="{00000000-0005-0000-0000-0000370D0000}"/>
    <cellStyle name="20% - Accent4 4 11 2" xfId="6961" xr:uid="{00000000-0005-0000-0000-0000380D0000}"/>
    <cellStyle name="20% - Accent4 4 11 3" xfId="12825" xr:uid="{00000000-0005-0000-0000-0000390D0000}"/>
    <cellStyle name="20% - Accent4 4 12" xfId="6962" xr:uid="{00000000-0005-0000-0000-00003A0D0000}"/>
    <cellStyle name="20% - Accent4 4 12 2" xfId="12826" xr:uid="{00000000-0005-0000-0000-00003B0D0000}"/>
    <cellStyle name="20% - Accent4 4 13" xfId="6959" xr:uid="{00000000-0005-0000-0000-00003C0D0000}"/>
    <cellStyle name="20% - Accent4 4 14" xfId="12823" xr:uid="{00000000-0005-0000-0000-00003D0D0000}"/>
    <cellStyle name="20% - Accent4 4 2" xfId="85" xr:uid="{00000000-0005-0000-0000-00003E0D0000}"/>
    <cellStyle name="20% - Accent4 4 2 2" xfId="364" xr:uid="{00000000-0005-0000-0000-00003F0D0000}"/>
    <cellStyle name="20% - Accent4 4 2 2 2" xfId="3615" xr:uid="{00000000-0005-0000-0000-0000400D0000}"/>
    <cellStyle name="20% - Accent4 4 2 2 2 2" xfId="6965" xr:uid="{00000000-0005-0000-0000-0000410D0000}"/>
    <cellStyle name="20% - Accent4 4 2 2 2 3" xfId="15469" xr:uid="{00000000-0005-0000-0000-0000420D0000}"/>
    <cellStyle name="20% - Accent4 4 2 2 3" xfId="4309" xr:uid="{00000000-0005-0000-0000-0000430D0000}"/>
    <cellStyle name="20% - Accent4 4 2 2 3 2" xfId="6966" xr:uid="{00000000-0005-0000-0000-0000440D0000}"/>
    <cellStyle name="20% - Accent4 4 2 2 3 3" xfId="15470" xr:uid="{00000000-0005-0000-0000-0000450D0000}"/>
    <cellStyle name="20% - Accent4 4 2 2 4" xfId="6967" xr:uid="{00000000-0005-0000-0000-0000460D0000}"/>
    <cellStyle name="20% - Accent4 4 2 2 4 2" xfId="15471" xr:uid="{00000000-0005-0000-0000-0000470D0000}"/>
    <cellStyle name="20% - Accent4 4 2 2 5" xfId="6964" xr:uid="{00000000-0005-0000-0000-0000480D0000}"/>
    <cellStyle name="20% - Accent4 4 2 2 6" xfId="12828" xr:uid="{00000000-0005-0000-0000-0000490D0000}"/>
    <cellStyle name="20% - Accent4 4 2 3" xfId="908" xr:uid="{00000000-0005-0000-0000-00004A0D0000}"/>
    <cellStyle name="20% - Accent4 4 2 3 2" xfId="6968" xr:uid="{00000000-0005-0000-0000-00004B0D0000}"/>
    <cellStyle name="20% - Accent4 4 2 3 3" xfId="12829" xr:uid="{00000000-0005-0000-0000-00004C0D0000}"/>
    <cellStyle name="20% - Accent4 4 2 4" xfId="1525" xr:uid="{00000000-0005-0000-0000-00004D0D0000}"/>
    <cellStyle name="20% - Accent4 4 2 4 2" xfId="6969" xr:uid="{00000000-0005-0000-0000-00004E0D0000}"/>
    <cellStyle name="20% - Accent4 4 2 4 3" xfId="15472" xr:uid="{00000000-0005-0000-0000-00004F0D0000}"/>
    <cellStyle name="20% - Accent4 4 2 5" xfId="2204" xr:uid="{00000000-0005-0000-0000-0000500D0000}"/>
    <cellStyle name="20% - Accent4 4 2 5 2" xfId="6970" xr:uid="{00000000-0005-0000-0000-0000510D0000}"/>
    <cellStyle name="20% - Accent4 4 2 5 3" xfId="15473" xr:uid="{00000000-0005-0000-0000-0000520D0000}"/>
    <cellStyle name="20% - Accent4 4 2 6" xfId="4308" xr:uid="{00000000-0005-0000-0000-0000530D0000}"/>
    <cellStyle name="20% - Accent4 4 2 6 2" xfId="6971" xr:uid="{00000000-0005-0000-0000-0000540D0000}"/>
    <cellStyle name="20% - Accent4 4 2 6 3" xfId="15474" xr:uid="{00000000-0005-0000-0000-0000550D0000}"/>
    <cellStyle name="20% - Accent4 4 2 7" xfId="6972" xr:uid="{00000000-0005-0000-0000-0000560D0000}"/>
    <cellStyle name="20% - Accent4 4 2 7 2" xfId="15475" xr:uid="{00000000-0005-0000-0000-0000570D0000}"/>
    <cellStyle name="20% - Accent4 4 2 8" xfId="6963" xr:uid="{00000000-0005-0000-0000-0000580D0000}"/>
    <cellStyle name="20% - Accent4 4 2 9" xfId="12827" xr:uid="{00000000-0005-0000-0000-0000590D0000}"/>
    <cellStyle name="20% - Accent4 4 3" xfId="365" xr:uid="{00000000-0005-0000-0000-00005A0D0000}"/>
    <cellStyle name="20% - Accent4 4 3 2" xfId="909" xr:uid="{00000000-0005-0000-0000-00005B0D0000}"/>
    <cellStyle name="20% - Accent4 4 3 2 2" xfId="3655" xr:uid="{00000000-0005-0000-0000-00005C0D0000}"/>
    <cellStyle name="20% - Accent4 4 3 2 2 2" xfId="6975" xr:uid="{00000000-0005-0000-0000-00005D0D0000}"/>
    <cellStyle name="20% - Accent4 4 3 2 2 3" xfId="15476" xr:uid="{00000000-0005-0000-0000-00005E0D0000}"/>
    <cellStyle name="20% - Accent4 4 3 2 3" xfId="4311" xr:uid="{00000000-0005-0000-0000-00005F0D0000}"/>
    <cellStyle name="20% - Accent4 4 3 2 3 2" xfId="6976" xr:uid="{00000000-0005-0000-0000-0000600D0000}"/>
    <cellStyle name="20% - Accent4 4 3 2 3 3" xfId="15477" xr:uid="{00000000-0005-0000-0000-0000610D0000}"/>
    <cellStyle name="20% - Accent4 4 3 2 4" xfId="6977" xr:uid="{00000000-0005-0000-0000-0000620D0000}"/>
    <cellStyle name="20% - Accent4 4 3 2 4 2" xfId="15478" xr:uid="{00000000-0005-0000-0000-0000630D0000}"/>
    <cellStyle name="20% - Accent4 4 3 2 5" xfId="6974" xr:uid="{00000000-0005-0000-0000-0000640D0000}"/>
    <cellStyle name="20% - Accent4 4 3 2 6" xfId="12831" xr:uid="{00000000-0005-0000-0000-0000650D0000}"/>
    <cellStyle name="20% - Accent4 4 3 3" xfId="1526" xr:uid="{00000000-0005-0000-0000-0000660D0000}"/>
    <cellStyle name="20% - Accent4 4 3 3 2" xfId="6978" xr:uid="{00000000-0005-0000-0000-0000670D0000}"/>
    <cellStyle name="20% - Accent4 4 3 3 3" xfId="12832" xr:uid="{00000000-0005-0000-0000-0000680D0000}"/>
    <cellStyle name="20% - Accent4 4 3 4" xfId="2205" xr:uid="{00000000-0005-0000-0000-0000690D0000}"/>
    <cellStyle name="20% - Accent4 4 3 4 2" xfId="6979" xr:uid="{00000000-0005-0000-0000-00006A0D0000}"/>
    <cellStyle name="20% - Accent4 4 3 4 3" xfId="15479" xr:uid="{00000000-0005-0000-0000-00006B0D0000}"/>
    <cellStyle name="20% - Accent4 4 3 5" xfId="4310" xr:uid="{00000000-0005-0000-0000-00006C0D0000}"/>
    <cellStyle name="20% - Accent4 4 3 5 2" xfId="6980" xr:uid="{00000000-0005-0000-0000-00006D0D0000}"/>
    <cellStyle name="20% - Accent4 4 3 5 3" xfId="15480" xr:uid="{00000000-0005-0000-0000-00006E0D0000}"/>
    <cellStyle name="20% - Accent4 4 3 6" xfId="6981" xr:uid="{00000000-0005-0000-0000-00006F0D0000}"/>
    <cellStyle name="20% - Accent4 4 3 6 2" xfId="15481" xr:uid="{00000000-0005-0000-0000-0000700D0000}"/>
    <cellStyle name="20% - Accent4 4 3 7" xfId="6973" xr:uid="{00000000-0005-0000-0000-0000710D0000}"/>
    <cellStyle name="20% - Accent4 4 3 8" xfId="12830" xr:uid="{00000000-0005-0000-0000-0000720D0000}"/>
    <cellStyle name="20% - Accent4 4 4" xfId="366" xr:uid="{00000000-0005-0000-0000-0000730D0000}"/>
    <cellStyle name="20% - Accent4 4 4 2" xfId="910" xr:uid="{00000000-0005-0000-0000-0000740D0000}"/>
    <cellStyle name="20% - Accent4 4 4 2 2" xfId="3705" xr:uid="{00000000-0005-0000-0000-0000750D0000}"/>
    <cellStyle name="20% - Accent4 4 4 2 2 2" xfId="6984" xr:uid="{00000000-0005-0000-0000-0000760D0000}"/>
    <cellStyle name="20% - Accent4 4 4 2 2 3" xfId="15482" xr:uid="{00000000-0005-0000-0000-0000770D0000}"/>
    <cellStyle name="20% - Accent4 4 4 2 3" xfId="4313" xr:uid="{00000000-0005-0000-0000-0000780D0000}"/>
    <cellStyle name="20% - Accent4 4 4 2 3 2" xfId="6985" xr:uid="{00000000-0005-0000-0000-0000790D0000}"/>
    <cellStyle name="20% - Accent4 4 4 2 3 3" xfId="15483" xr:uid="{00000000-0005-0000-0000-00007A0D0000}"/>
    <cellStyle name="20% - Accent4 4 4 2 4" xfId="6986" xr:uid="{00000000-0005-0000-0000-00007B0D0000}"/>
    <cellStyle name="20% - Accent4 4 4 2 4 2" xfId="15484" xr:uid="{00000000-0005-0000-0000-00007C0D0000}"/>
    <cellStyle name="20% - Accent4 4 4 2 5" xfId="6983" xr:uid="{00000000-0005-0000-0000-00007D0D0000}"/>
    <cellStyle name="20% - Accent4 4 4 2 6" xfId="12834" xr:uid="{00000000-0005-0000-0000-00007E0D0000}"/>
    <cellStyle name="20% - Accent4 4 4 3" xfId="1527" xr:uid="{00000000-0005-0000-0000-00007F0D0000}"/>
    <cellStyle name="20% - Accent4 4 4 3 2" xfId="6987" xr:uid="{00000000-0005-0000-0000-0000800D0000}"/>
    <cellStyle name="20% - Accent4 4 4 3 3" xfId="12835" xr:uid="{00000000-0005-0000-0000-0000810D0000}"/>
    <cellStyle name="20% - Accent4 4 4 4" xfId="2206" xr:uid="{00000000-0005-0000-0000-0000820D0000}"/>
    <cellStyle name="20% - Accent4 4 4 4 2" xfId="6988" xr:uid="{00000000-0005-0000-0000-0000830D0000}"/>
    <cellStyle name="20% - Accent4 4 4 4 3" xfId="15485" xr:uid="{00000000-0005-0000-0000-0000840D0000}"/>
    <cellStyle name="20% - Accent4 4 4 5" xfId="4312" xr:uid="{00000000-0005-0000-0000-0000850D0000}"/>
    <cellStyle name="20% - Accent4 4 4 5 2" xfId="6989" xr:uid="{00000000-0005-0000-0000-0000860D0000}"/>
    <cellStyle name="20% - Accent4 4 4 5 3" xfId="15486" xr:uid="{00000000-0005-0000-0000-0000870D0000}"/>
    <cellStyle name="20% - Accent4 4 4 6" xfId="6990" xr:uid="{00000000-0005-0000-0000-0000880D0000}"/>
    <cellStyle name="20% - Accent4 4 4 6 2" xfId="15487" xr:uid="{00000000-0005-0000-0000-0000890D0000}"/>
    <cellStyle name="20% - Accent4 4 4 7" xfId="6982" xr:uid="{00000000-0005-0000-0000-00008A0D0000}"/>
    <cellStyle name="20% - Accent4 4 4 8" xfId="12833" xr:uid="{00000000-0005-0000-0000-00008B0D0000}"/>
    <cellStyle name="20% - Accent4 4 5" xfId="363" xr:uid="{00000000-0005-0000-0000-00008C0D0000}"/>
    <cellStyle name="20% - Accent4 4 5 2" xfId="1370" xr:uid="{00000000-0005-0000-0000-00008D0D0000}"/>
    <cellStyle name="20% - Accent4 4 5 2 2" xfId="3755" xr:uid="{00000000-0005-0000-0000-00008E0D0000}"/>
    <cellStyle name="20% - Accent4 4 5 2 2 2" xfId="6993" xr:uid="{00000000-0005-0000-0000-00008F0D0000}"/>
    <cellStyle name="20% - Accent4 4 5 2 2 3" xfId="15488" xr:uid="{00000000-0005-0000-0000-0000900D0000}"/>
    <cellStyle name="20% - Accent4 4 5 2 3" xfId="4315" xr:uid="{00000000-0005-0000-0000-0000910D0000}"/>
    <cellStyle name="20% - Accent4 4 5 2 3 2" xfId="6994" xr:uid="{00000000-0005-0000-0000-0000920D0000}"/>
    <cellStyle name="20% - Accent4 4 5 2 3 3" xfId="15489" xr:uid="{00000000-0005-0000-0000-0000930D0000}"/>
    <cellStyle name="20% - Accent4 4 5 2 4" xfId="6995" xr:uid="{00000000-0005-0000-0000-0000940D0000}"/>
    <cellStyle name="20% - Accent4 4 5 2 4 2" xfId="15490" xr:uid="{00000000-0005-0000-0000-0000950D0000}"/>
    <cellStyle name="20% - Accent4 4 5 2 5" xfId="6992" xr:uid="{00000000-0005-0000-0000-0000960D0000}"/>
    <cellStyle name="20% - Accent4 4 5 2 6" xfId="12837" xr:uid="{00000000-0005-0000-0000-0000970D0000}"/>
    <cellStyle name="20% - Accent4 4 5 3" xfId="1528" xr:uid="{00000000-0005-0000-0000-0000980D0000}"/>
    <cellStyle name="20% - Accent4 4 5 3 2" xfId="6996" xr:uid="{00000000-0005-0000-0000-0000990D0000}"/>
    <cellStyle name="20% - Accent4 4 5 3 3" xfId="12838" xr:uid="{00000000-0005-0000-0000-00009A0D0000}"/>
    <cellStyle name="20% - Accent4 4 5 4" xfId="2207" xr:uid="{00000000-0005-0000-0000-00009B0D0000}"/>
    <cellStyle name="20% - Accent4 4 5 4 2" xfId="6997" xr:uid="{00000000-0005-0000-0000-00009C0D0000}"/>
    <cellStyle name="20% - Accent4 4 5 4 3" xfId="15491" xr:uid="{00000000-0005-0000-0000-00009D0D0000}"/>
    <cellStyle name="20% - Accent4 4 5 5" xfId="4314" xr:uid="{00000000-0005-0000-0000-00009E0D0000}"/>
    <cellStyle name="20% - Accent4 4 5 5 2" xfId="6998" xr:uid="{00000000-0005-0000-0000-00009F0D0000}"/>
    <cellStyle name="20% - Accent4 4 5 5 3" xfId="15492" xr:uid="{00000000-0005-0000-0000-0000A00D0000}"/>
    <cellStyle name="20% - Accent4 4 5 6" xfId="6999" xr:uid="{00000000-0005-0000-0000-0000A10D0000}"/>
    <cellStyle name="20% - Accent4 4 5 6 2" xfId="15493" xr:uid="{00000000-0005-0000-0000-0000A20D0000}"/>
    <cellStyle name="20% - Accent4 4 5 7" xfId="6991" xr:uid="{00000000-0005-0000-0000-0000A30D0000}"/>
    <cellStyle name="20% - Accent4 4 5 8" xfId="12836" xr:uid="{00000000-0005-0000-0000-0000A40D0000}"/>
    <cellStyle name="20% - Accent4 4 6" xfId="907" xr:uid="{00000000-0005-0000-0000-0000A50D0000}"/>
    <cellStyle name="20% - Accent4 4 6 2" xfId="1529" xr:uid="{00000000-0005-0000-0000-0000A60D0000}"/>
    <cellStyle name="20% - Accent4 4 6 2 2" xfId="3815" xr:uid="{00000000-0005-0000-0000-0000A70D0000}"/>
    <cellStyle name="20% - Accent4 4 6 2 2 2" xfId="7002" xr:uid="{00000000-0005-0000-0000-0000A80D0000}"/>
    <cellStyle name="20% - Accent4 4 6 2 2 3" xfId="15494" xr:uid="{00000000-0005-0000-0000-0000A90D0000}"/>
    <cellStyle name="20% - Accent4 4 6 2 3" xfId="4317" xr:uid="{00000000-0005-0000-0000-0000AA0D0000}"/>
    <cellStyle name="20% - Accent4 4 6 2 3 2" xfId="7003" xr:uid="{00000000-0005-0000-0000-0000AB0D0000}"/>
    <cellStyle name="20% - Accent4 4 6 2 3 3" xfId="15495" xr:uid="{00000000-0005-0000-0000-0000AC0D0000}"/>
    <cellStyle name="20% - Accent4 4 6 2 4" xfId="7004" xr:uid="{00000000-0005-0000-0000-0000AD0D0000}"/>
    <cellStyle name="20% - Accent4 4 6 2 4 2" xfId="15496" xr:uid="{00000000-0005-0000-0000-0000AE0D0000}"/>
    <cellStyle name="20% - Accent4 4 6 2 5" xfId="7001" xr:uid="{00000000-0005-0000-0000-0000AF0D0000}"/>
    <cellStyle name="20% - Accent4 4 6 2 6" xfId="12840" xr:uid="{00000000-0005-0000-0000-0000B00D0000}"/>
    <cellStyle name="20% - Accent4 4 6 3" xfId="2208" xr:uid="{00000000-0005-0000-0000-0000B10D0000}"/>
    <cellStyle name="20% - Accent4 4 6 3 2" xfId="7005" xr:uid="{00000000-0005-0000-0000-0000B20D0000}"/>
    <cellStyle name="20% - Accent4 4 6 3 3" xfId="12841" xr:uid="{00000000-0005-0000-0000-0000B30D0000}"/>
    <cellStyle name="20% - Accent4 4 6 4" xfId="4316" xr:uid="{00000000-0005-0000-0000-0000B40D0000}"/>
    <cellStyle name="20% - Accent4 4 6 4 2" xfId="7006" xr:uid="{00000000-0005-0000-0000-0000B50D0000}"/>
    <cellStyle name="20% - Accent4 4 6 4 3" xfId="15497" xr:uid="{00000000-0005-0000-0000-0000B60D0000}"/>
    <cellStyle name="20% - Accent4 4 6 5" xfId="7007" xr:uid="{00000000-0005-0000-0000-0000B70D0000}"/>
    <cellStyle name="20% - Accent4 4 6 5 2" xfId="15498" xr:uid="{00000000-0005-0000-0000-0000B80D0000}"/>
    <cellStyle name="20% - Accent4 4 6 6" xfId="7000" xr:uid="{00000000-0005-0000-0000-0000B90D0000}"/>
    <cellStyle name="20% - Accent4 4 6 7" xfId="12839" xr:uid="{00000000-0005-0000-0000-0000BA0D0000}"/>
    <cellStyle name="20% - Accent4 4 7" xfId="1524" xr:uid="{00000000-0005-0000-0000-0000BB0D0000}"/>
    <cellStyle name="20% - Accent4 4 7 2" xfId="3875" xr:uid="{00000000-0005-0000-0000-0000BC0D0000}"/>
    <cellStyle name="20% - Accent4 4 7 2 2" xfId="4319" xr:uid="{00000000-0005-0000-0000-0000BD0D0000}"/>
    <cellStyle name="20% - Accent4 4 7 2 2 2" xfId="7010" xr:uid="{00000000-0005-0000-0000-0000BE0D0000}"/>
    <cellStyle name="20% - Accent4 4 7 2 2 3" xfId="15499" xr:uid="{00000000-0005-0000-0000-0000BF0D0000}"/>
    <cellStyle name="20% - Accent4 4 7 2 3" xfId="7011" xr:uid="{00000000-0005-0000-0000-0000C00D0000}"/>
    <cellStyle name="20% - Accent4 4 7 2 3 2" xfId="15500" xr:uid="{00000000-0005-0000-0000-0000C10D0000}"/>
    <cellStyle name="20% - Accent4 4 7 2 4" xfId="7009" xr:uid="{00000000-0005-0000-0000-0000C20D0000}"/>
    <cellStyle name="20% - Accent4 4 7 2 5" xfId="12843" xr:uid="{00000000-0005-0000-0000-0000C30D0000}"/>
    <cellStyle name="20% - Accent4 4 7 3" xfId="2209" xr:uid="{00000000-0005-0000-0000-0000C40D0000}"/>
    <cellStyle name="20% - Accent4 4 7 3 2" xfId="7012" xr:uid="{00000000-0005-0000-0000-0000C50D0000}"/>
    <cellStyle name="20% - Accent4 4 7 3 3" xfId="12844" xr:uid="{00000000-0005-0000-0000-0000C60D0000}"/>
    <cellStyle name="20% - Accent4 4 7 4" xfId="4318" xr:uid="{00000000-0005-0000-0000-0000C70D0000}"/>
    <cellStyle name="20% - Accent4 4 7 4 2" xfId="7013" xr:uid="{00000000-0005-0000-0000-0000C80D0000}"/>
    <cellStyle name="20% - Accent4 4 7 4 3" xfId="15501" xr:uid="{00000000-0005-0000-0000-0000C90D0000}"/>
    <cellStyle name="20% - Accent4 4 7 5" xfId="7014" xr:uid="{00000000-0005-0000-0000-0000CA0D0000}"/>
    <cellStyle name="20% - Accent4 4 7 5 2" xfId="15502" xr:uid="{00000000-0005-0000-0000-0000CB0D0000}"/>
    <cellStyle name="20% - Accent4 4 7 6" xfId="7008" xr:uid="{00000000-0005-0000-0000-0000CC0D0000}"/>
    <cellStyle name="20% - Accent4 4 7 7" xfId="12842" xr:uid="{00000000-0005-0000-0000-0000CD0D0000}"/>
    <cellStyle name="20% - Accent4 4 8" xfId="3958" xr:uid="{00000000-0005-0000-0000-0000CE0D0000}"/>
    <cellStyle name="20% - Accent4 4 8 2" xfId="4320" xr:uid="{00000000-0005-0000-0000-0000CF0D0000}"/>
    <cellStyle name="20% - Accent4 4 8 2 2" xfId="7016" xr:uid="{00000000-0005-0000-0000-0000D00D0000}"/>
    <cellStyle name="20% - Accent4 4 8 2 3" xfId="12846" xr:uid="{00000000-0005-0000-0000-0000D10D0000}"/>
    <cellStyle name="20% - Accent4 4 8 3" xfId="7017" xr:uid="{00000000-0005-0000-0000-0000D20D0000}"/>
    <cellStyle name="20% - Accent4 4 8 3 2" xfId="15503" xr:uid="{00000000-0005-0000-0000-0000D30D0000}"/>
    <cellStyle name="20% - Accent4 4 8 4" xfId="7015" xr:uid="{00000000-0005-0000-0000-0000D40D0000}"/>
    <cellStyle name="20% - Accent4 4 8 5" xfId="12845" xr:uid="{00000000-0005-0000-0000-0000D50D0000}"/>
    <cellStyle name="20% - Accent4 4 9" xfId="3554" xr:uid="{00000000-0005-0000-0000-0000D60D0000}"/>
    <cellStyle name="20% - Accent4 4 9 2" xfId="4321" xr:uid="{00000000-0005-0000-0000-0000D70D0000}"/>
    <cellStyle name="20% - Accent4 4 9 2 2" xfId="7019" xr:uid="{00000000-0005-0000-0000-0000D80D0000}"/>
    <cellStyle name="20% - Accent4 4 9 2 3" xfId="12848" xr:uid="{00000000-0005-0000-0000-0000D90D0000}"/>
    <cellStyle name="20% - Accent4 4 9 3" xfId="7020" xr:uid="{00000000-0005-0000-0000-0000DA0D0000}"/>
    <cellStyle name="20% - Accent4 4 9 3 2" xfId="15504" xr:uid="{00000000-0005-0000-0000-0000DB0D0000}"/>
    <cellStyle name="20% - Accent4 4 9 4" xfId="7018" xr:uid="{00000000-0005-0000-0000-0000DC0D0000}"/>
    <cellStyle name="20% - Accent4 4 9 5" xfId="12847" xr:uid="{00000000-0005-0000-0000-0000DD0D0000}"/>
    <cellStyle name="20% - Accent4 5" xfId="86" xr:uid="{00000000-0005-0000-0000-0000DE0D0000}"/>
    <cellStyle name="20% - Accent4 5 10" xfId="4322" xr:uid="{00000000-0005-0000-0000-0000DF0D0000}"/>
    <cellStyle name="20% - Accent4 5 10 2" xfId="7022" xr:uid="{00000000-0005-0000-0000-0000E00D0000}"/>
    <cellStyle name="20% - Accent4 5 10 3" xfId="12850" xr:uid="{00000000-0005-0000-0000-0000E10D0000}"/>
    <cellStyle name="20% - Accent4 5 11" xfId="7023" xr:uid="{00000000-0005-0000-0000-0000E20D0000}"/>
    <cellStyle name="20% - Accent4 5 11 2" xfId="12851" xr:uid="{00000000-0005-0000-0000-0000E30D0000}"/>
    <cellStyle name="20% - Accent4 5 12" xfId="7021" xr:uid="{00000000-0005-0000-0000-0000E40D0000}"/>
    <cellStyle name="20% - Accent4 5 13" xfId="12849" xr:uid="{00000000-0005-0000-0000-0000E50D0000}"/>
    <cellStyle name="20% - Accent4 5 2" xfId="368" xr:uid="{00000000-0005-0000-0000-0000E60D0000}"/>
    <cellStyle name="20% - Accent4 5 2 2" xfId="912" xr:uid="{00000000-0005-0000-0000-0000E70D0000}"/>
    <cellStyle name="20% - Accent4 5 2 2 2" xfId="3662" xr:uid="{00000000-0005-0000-0000-0000E80D0000}"/>
    <cellStyle name="20% - Accent4 5 2 2 2 2" xfId="7026" xr:uid="{00000000-0005-0000-0000-0000E90D0000}"/>
    <cellStyle name="20% - Accent4 5 2 2 2 3" xfId="15505" xr:uid="{00000000-0005-0000-0000-0000EA0D0000}"/>
    <cellStyle name="20% - Accent4 5 2 2 3" xfId="4324" xr:uid="{00000000-0005-0000-0000-0000EB0D0000}"/>
    <cellStyle name="20% - Accent4 5 2 2 3 2" xfId="7027" xr:uid="{00000000-0005-0000-0000-0000EC0D0000}"/>
    <cellStyle name="20% - Accent4 5 2 2 3 3" xfId="15506" xr:uid="{00000000-0005-0000-0000-0000ED0D0000}"/>
    <cellStyle name="20% - Accent4 5 2 2 4" xfId="7028" xr:uid="{00000000-0005-0000-0000-0000EE0D0000}"/>
    <cellStyle name="20% - Accent4 5 2 2 4 2" xfId="15507" xr:uid="{00000000-0005-0000-0000-0000EF0D0000}"/>
    <cellStyle name="20% - Accent4 5 2 2 5" xfId="7025" xr:uid="{00000000-0005-0000-0000-0000F00D0000}"/>
    <cellStyle name="20% - Accent4 5 2 2 6" xfId="12853" xr:uid="{00000000-0005-0000-0000-0000F10D0000}"/>
    <cellStyle name="20% - Accent4 5 2 3" xfId="1531" xr:uid="{00000000-0005-0000-0000-0000F20D0000}"/>
    <cellStyle name="20% - Accent4 5 2 3 2" xfId="7029" xr:uid="{00000000-0005-0000-0000-0000F30D0000}"/>
    <cellStyle name="20% - Accent4 5 2 3 3" xfId="12854" xr:uid="{00000000-0005-0000-0000-0000F40D0000}"/>
    <cellStyle name="20% - Accent4 5 2 4" xfId="2211" xr:uid="{00000000-0005-0000-0000-0000F50D0000}"/>
    <cellStyle name="20% - Accent4 5 2 4 2" xfId="7030" xr:uid="{00000000-0005-0000-0000-0000F60D0000}"/>
    <cellStyle name="20% - Accent4 5 2 4 3" xfId="15508" xr:uid="{00000000-0005-0000-0000-0000F70D0000}"/>
    <cellStyle name="20% - Accent4 5 2 5" xfId="4323" xr:uid="{00000000-0005-0000-0000-0000F80D0000}"/>
    <cellStyle name="20% - Accent4 5 2 5 2" xfId="7031" xr:uid="{00000000-0005-0000-0000-0000F90D0000}"/>
    <cellStyle name="20% - Accent4 5 2 5 3" xfId="15509" xr:uid="{00000000-0005-0000-0000-0000FA0D0000}"/>
    <cellStyle name="20% - Accent4 5 2 6" xfId="7032" xr:uid="{00000000-0005-0000-0000-0000FB0D0000}"/>
    <cellStyle name="20% - Accent4 5 2 6 2" xfId="15510" xr:uid="{00000000-0005-0000-0000-0000FC0D0000}"/>
    <cellStyle name="20% - Accent4 5 2 7" xfId="7024" xr:uid="{00000000-0005-0000-0000-0000FD0D0000}"/>
    <cellStyle name="20% - Accent4 5 2 8" xfId="12852" xr:uid="{00000000-0005-0000-0000-0000FE0D0000}"/>
    <cellStyle name="20% - Accent4 5 3" xfId="369" xr:uid="{00000000-0005-0000-0000-0000FF0D0000}"/>
    <cellStyle name="20% - Accent4 5 3 2" xfId="913" xr:uid="{00000000-0005-0000-0000-0000000E0000}"/>
    <cellStyle name="20% - Accent4 5 3 2 2" xfId="3712" xr:uid="{00000000-0005-0000-0000-0000010E0000}"/>
    <cellStyle name="20% - Accent4 5 3 2 2 2" xfId="7035" xr:uid="{00000000-0005-0000-0000-0000020E0000}"/>
    <cellStyle name="20% - Accent4 5 3 2 2 3" xfId="15511" xr:uid="{00000000-0005-0000-0000-0000030E0000}"/>
    <cellStyle name="20% - Accent4 5 3 2 3" xfId="4326" xr:uid="{00000000-0005-0000-0000-0000040E0000}"/>
    <cellStyle name="20% - Accent4 5 3 2 3 2" xfId="7036" xr:uid="{00000000-0005-0000-0000-0000050E0000}"/>
    <cellStyle name="20% - Accent4 5 3 2 3 3" xfId="15512" xr:uid="{00000000-0005-0000-0000-0000060E0000}"/>
    <cellStyle name="20% - Accent4 5 3 2 4" xfId="7037" xr:uid="{00000000-0005-0000-0000-0000070E0000}"/>
    <cellStyle name="20% - Accent4 5 3 2 4 2" xfId="15513" xr:uid="{00000000-0005-0000-0000-0000080E0000}"/>
    <cellStyle name="20% - Accent4 5 3 2 5" xfId="7034" xr:uid="{00000000-0005-0000-0000-0000090E0000}"/>
    <cellStyle name="20% - Accent4 5 3 2 6" xfId="12856" xr:uid="{00000000-0005-0000-0000-00000A0E0000}"/>
    <cellStyle name="20% - Accent4 5 3 3" xfId="1532" xr:uid="{00000000-0005-0000-0000-00000B0E0000}"/>
    <cellStyle name="20% - Accent4 5 3 3 2" xfId="7038" xr:uid="{00000000-0005-0000-0000-00000C0E0000}"/>
    <cellStyle name="20% - Accent4 5 3 3 3" xfId="12857" xr:uid="{00000000-0005-0000-0000-00000D0E0000}"/>
    <cellStyle name="20% - Accent4 5 3 4" xfId="2212" xr:uid="{00000000-0005-0000-0000-00000E0E0000}"/>
    <cellStyle name="20% - Accent4 5 3 4 2" xfId="7039" xr:uid="{00000000-0005-0000-0000-00000F0E0000}"/>
    <cellStyle name="20% - Accent4 5 3 4 3" xfId="15514" xr:uid="{00000000-0005-0000-0000-0000100E0000}"/>
    <cellStyle name="20% - Accent4 5 3 5" xfId="4325" xr:uid="{00000000-0005-0000-0000-0000110E0000}"/>
    <cellStyle name="20% - Accent4 5 3 5 2" xfId="7040" xr:uid="{00000000-0005-0000-0000-0000120E0000}"/>
    <cellStyle name="20% - Accent4 5 3 5 3" xfId="15515" xr:uid="{00000000-0005-0000-0000-0000130E0000}"/>
    <cellStyle name="20% - Accent4 5 3 6" xfId="7041" xr:uid="{00000000-0005-0000-0000-0000140E0000}"/>
    <cellStyle name="20% - Accent4 5 3 6 2" xfId="15516" xr:uid="{00000000-0005-0000-0000-0000150E0000}"/>
    <cellStyle name="20% - Accent4 5 3 7" xfId="7033" xr:uid="{00000000-0005-0000-0000-0000160E0000}"/>
    <cellStyle name="20% - Accent4 5 3 8" xfId="12855" xr:uid="{00000000-0005-0000-0000-0000170E0000}"/>
    <cellStyle name="20% - Accent4 5 4" xfId="367" xr:uid="{00000000-0005-0000-0000-0000180E0000}"/>
    <cellStyle name="20% - Accent4 5 4 2" xfId="1380" xr:uid="{00000000-0005-0000-0000-0000190E0000}"/>
    <cellStyle name="20% - Accent4 5 4 2 2" xfId="3762" xr:uid="{00000000-0005-0000-0000-00001A0E0000}"/>
    <cellStyle name="20% - Accent4 5 4 2 2 2" xfId="7044" xr:uid="{00000000-0005-0000-0000-00001B0E0000}"/>
    <cellStyle name="20% - Accent4 5 4 2 2 3" xfId="15517" xr:uid="{00000000-0005-0000-0000-00001C0E0000}"/>
    <cellStyle name="20% - Accent4 5 4 2 3" xfId="4328" xr:uid="{00000000-0005-0000-0000-00001D0E0000}"/>
    <cellStyle name="20% - Accent4 5 4 2 3 2" xfId="7045" xr:uid="{00000000-0005-0000-0000-00001E0E0000}"/>
    <cellStyle name="20% - Accent4 5 4 2 3 3" xfId="15518" xr:uid="{00000000-0005-0000-0000-00001F0E0000}"/>
    <cellStyle name="20% - Accent4 5 4 2 4" xfId="7046" xr:uid="{00000000-0005-0000-0000-0000200E0000}"/>
    <cellStyle name="20% - Accent4 5 4 2 4 2" xfId="15519" xr:uid="{00000000-0005-0000-0000-0000210E0000}"/>
    <cellStyle name="20% - Accent4 5 4 2 5" xfId="7043" xr:uid="{00000000-0005-0000-0000-0000220E0000}"/>
    <cellStyle name="20% - Accent4 5 4 2 6" xfId="12859" xr:uid="{00000000-0005-0000-0000-0000230E0000}"/>
    <cellStyle name="20% - Accent4 5 4 3" xfId="1533" xr:uid="{00000000-0005-0000-0000-0000240E0000}"/>
    <cellStyle name="20% - Accent4 5 4 3 2" xfId="7047" xr:uid="{00000000-0005-0000-0000-0000250E0000}"/>
    <cellStyle name="20% - Accent4 5 4 3 3" xfId="12860" xr:uid="{00000000-0005-0000-0000-0000260E0000}"/>
    <cellStyle name="20% - Accent4 5 4 4" xfId="2213" xr:uid="{00000000-0005-0000-0000-0000270E0000}"/>
    <cellStyle name="20% - Accent4 5 4 4 2" xfId="7048" xr:uid="{00000000-0005-0000-0000-0000280E0000}"/>
    <cellStyle name="20% - Accent4 5 4 4 3" xfId="15520" xr:uid="{00000000-0005-0000-0000-0000290E0000}"/>
    <cellStyle name="20% - Accent4 5 4 5" xfId="4327" xr:uid="{00000000-0005-0000-0000-00002A0E0000}"/>
    <cellStyle name="20% - Accent4 5 4 5 2" xfId="7049" xr:uid="{00000000-0005-0000-0000-00002B0E0000}"/>
    <cellStyle name="20% - Accent4 5 4 5 3" xfId="15521" xr:uid="{00000000-0005-0000-0000-00002C0E0000}"/>
    <cellStyle name="20% - Accent4 5 4 6" xfId="7050" xr:uid="{00000000-0005-0000-0000-00002D0E0000}"/>
    <cellStyle name="20% - Accent4 5 4 6 2" xfId="15522" xr:uid="{00000000-0005-0000-0000-00002E0E0000}"/>
    <cellStyle name="20% - Accent4 5 4 7" xfId="7042" xr:uid="{00000000-0005-0000-0000-00002F0E0000}"/>
    <cellStyle name="20% - Accent4 5 4 8" xfId="12858" xr:uid="{00000000-0005-0000-0000-0000300E0000}"/>
    <cellStyle name="20% - Accent4 5 5" xfId="911" xr:uid="{00000000-0005-0000-0000-0000310E0000}"/>
    <cellStyle name="20% - Accent4 5 5 2" xfId="1534" xr:uid="{00000000-0005-0000-0000-0000320E0000}"/>
    <cellStyle name="20% - Accent4 5 5 2 2" xfId="3822" xr:uid="{00000000-0005-0000-0000-0000330E0000}"/>
    <cellStyle name="20% - Accent4 5 5 2 2 2" xfId="7053" xr:uid="{00000000-0005-0000-0000-0000340E0000}"/>
    <cellStyle name="20% - Accent4 5 5 2 2 3" xfId="15523" xr:uid="{00000000-0005-0000-0000-0000350E0000}"/>
    <cellStyle name="20% - Accent4 5 5 2 3" xfId="4330" xr:uid="{00000000-0005-0000-0000-0000360E0000}"/>
    <cellStyle name="20% - Accent4 5 5 2 3 2" xfId="7054" xr:uid="{00000000-0005-0000-0000-0000370E0000}"/>
    <cellStyle name="20% - Accent4 5 5 2 3 3" xfId="15524" xr:uid="{00000000-0005-0000-0000-0000380E0000}"/>
    <cellStyle name="20% - Accent4 5 5 2 4" xfId="7055" xr:uid="{00000000-0005-0000-0000-0000390E0000}"/>
    <cellStyle name="20% - Accent4 5 5 2 4 2" xfId="15525" xr:uid="{00000000-0005-0000-0000-00003A0E0000}"/>
    <cellStyle name="20% - Accent4 5 5 2 5" xfId="7052" xr:uid="{00000000-0005-0000-0000-00003B0E0000}"/>
    <cellStyle name="20% - Accent4 5 5 2 6" xfId="12862" xr:uid="{00000000-0005-0000-0000-00003C0E0000}"/>
    <cellStyle name="20% - Accent4 5 5 3" xfId="2214" xr:uid="{00000000-0005-0000-0000-00003D0E0000}"/>
    <cellStyle name="20% - Accent4 5 5 3 2" xfId="7056" xr:uid="{00000000-0005-0000-0000-00003E0E0000}"/>
    <cellStyle name="20% - Accent4 5 5 3 3" xfId="12863" xr:uid="{00000000-0005-0000-0000-00003F0E0000}"/>
    <cellStyle name="20% - Accent4 5 5 4" xfId="4329" xr:uid="{00000000-0005-0000-0000-0000400E0000}"/>
    <cellStyle name="20% - Accent4 5 5 4 2" xfId="7057" xr:uid="{00000000-0005-0000-0000-0000410E0000}"/>
    <cellStyle name="20% - Accent4 5 5 4 3" xfId="15526" xr:uid="{00000000-0005-0000-0000-0000420E0000}"/>
    <cellStyle name="20% - Accent4 5 5 5" xfId="7058" xr:uid="{00000000-0005-0000-0000-0000430E0000}"/>
    <cellStyle name="20% - Accent4 5 5 5 2" xfId="15527" xr:uid="{00000000-0005-0000-0000-0000440E0000}"/>
    <cellStyle name="20% - Accent4 5 5 6" xfId="7051" xr:uid="{00000000-0005-0000-0000-0000450E0000}"/>
    <cellStyle name="20% - Accent4 5 5 7" xfId="12861" xr:uid="{00000000-0005-0000-0000-0000460E0000}"/>
    <cellStyle name="20% - Accent4 5 6" xfId="1530" xr:uid="{00000000-0005-0000-0000-0000470E0000}"/>
    <cellStyle name="20% - Accent4 5 6 2" xfId="3882" xr:uid="{00000000-0005-0000-0000-0000480E0000}"/>
    <cellStyle name="20% - Accent4 5 6 2 2" xfId="4332" xr:uid="{00000000-0005-0000-0000-0000490E0000}"/>
    <cellStyle name="20% - Accent4 5 6 2 2 2" xfId="7061" xr:uid="{00000000-0005-0000-0000-00004A0E0000}"/>
    <cellStyle name="20% - Accent4 5 6 2 2 3" xfId="15528" xr:uid="{00000000-0005-0000-0000-00004B0E0000}"/>
    <cellStyle name="20% - Accent4 5 6 2 3" xfId="7062" xr:uid="{00000000-0005-0000-0000-00004C0E0000}"/>
    <cellStyle name="20% - Accent4 5 6 2 3 2" xfId="15529" xr:uid="{00000000-0005-0000-0000-00004D0E0000}"/>
    <cellStyle name="20% - Accent4 5 6 2 4" xfId="7060" xr:uid="{00000000-0005-0000-0000-00004E0E0000}"/>
    <cellStyle name="20% - Accent4 5 6 2 5" xfId="12865" xr:uid="{00000000-0005-0000-0000-00004F0E0000}"/>
    <cellStyle name="20% - Accent4 5 6 3" xfId="2215" xr:uid="{00000000-0005-0000-0000-0000500E0000}"/>
    <cellStyle name="20% - Accent4 5 6 3 2" xfId="7063" xr:uid="{00000000-0005-0000-0000-0000510E0000}"/>
    <cellStyle name="20% - Accent4 5 6 3 3" xfId="12866" xr:uid="{00000000-0005-0000-0000-0000520E0000}"/>
    <cellStyle name="20% - Accent4 5 6 4" xfId="4331" xr:uid="{00000000-0005-0000-0000-0000530E0000}"/>
    <cellStyle name="20% - Accent4 5 6 4 2" xfId="7064" xr:uid="{00000000-0005-0000-0000-0000540E0000}"/>
    <cellStyle name="20% - Accent4 5 6 4 3" xfId="15530" xr:uid="{00000000-0005-0000-0000-0000550E0000}"/>
    <cellStyle name="20% - Accent4 5 6 5" xfId="7065" xr:uid="{00000000-0005-0000-0000-0000560E0000}"/>
    <cellStyle name="20% - Accent4 5 6 5 2" xfId="15531" xr:uid="{00000000-0005-0000-0000-0000570E0000}"/>
    <cellStyle name="20% - Accent4 5 6 6" xfId="7059" xr:uid="{00000000-0005-0000-0000-0000580E0000}"/>
    <cellStyle name="20% - Accent4 5 6 7" xfId="12864" xr:uid="{00000000-0005-0000-0000-0000590E0000}"/>
    <cellStyle name="20% - Accent4 5 7" xfId="3968" xr:uid="{00000000-0005-0000-0000-00005A0E0000}"/>
    <cellStyle name="20% - Accent4 5 7 2" xfId="4333" xr:uid="{00000000-0005-0000-0000-00005B0E0000}"/>
    <cellStyle name="20% - Accent4 5 7 2 2" xfId="7067" xr:uid="{00000000-0005-0000-0000-00005C0E0000}"/>
    <cellStyle name="20% - Accent4 5 7 2 3" xfId="12868" xr:uid="{00000000-0005-0000-0000-00005D0E0000}"/>
    <cellStyle name="20% - Accent4 5 7 3" xfId="7068" xr:uid="{00000000-0005-0000-0000-00005E0E0000}"/>
    <cellStyle name="20% - Accent4 5 7 3 2" xfId="15532" xr:uid="{00000000-0005-0000-0000-00005F0E0000}"/>
    <cellStyle name="20% - Accent4 5 7 4" xfId="7066" xr:uid="{00000000-0005-0000-0000-0000600E0000}"/>
    <cellStyle name="20% - Accent4 5 7 5" xfId="12867" xr:uid="{00000000-0005-0000-0000-0000610E0000}"/>
    <cellStyle name="20% - Accent4 5 8" xfId="3584" xr:uid="{00000000-0005-0000-0000-0000620E0000}"/>
    <cellStyle name="20% - Accent4 5 8 2" xfId="4334" xr:uid="{00000000-0005-0000-0000-0000630E0000}"/>
    <cellStyle name="20% - Accent4 5 8 2 2" xfId="7070" xr:uid="{00000000-0005-0000-0000-0000640E0000}"/>
    <cellStyle name="20% - Accent4 5 8 2 3" xfId="12870" xr:uid="{00000000-0005-0000-0000-0000650E0000}"/>
    <cellStyle name="20% - Accent4 5 8 3" xfId="7071" xr:uid="{00000000-0005-0000-0000-0000660E0000}"/>
    <cellStyle name="20% - Accent4 5 8 3 2" xfId="15533" xr:uid="{00000000-0005-0000-0000-0000670E0000}"/>
    <cellStyle name="20% - Accent4 5 8 4" xfId="7069" xr:uid="{00000000-0005-0000-0000-0000680E0000}"/>
    <cellStyle name="20% - Accent4 5 8 5" xfId="12869" xr:uid="{00000000-0005-0000-0000-0000690E0000}"/>
    <cellStyle name="20% - Accent4 5 9" xfId="2210" xr:uid="{00000000-0005-0000-0000-00006A0E0000}"/>
    <cellStyle name="20% - Accent4 5 9 2" xfId="7072" xr:uid="{00000000-0005-0000-0000-00006B0E0000}"/>
    <cellStyle name="20% - Accent4 5 9 3" xfId="12871" xr:uid="{00000000-0005-0000-0000-00006C0E0000}"/>
    <cellStyle name="20% - Accent4 6" xfId="370" xr:uid="{00000000-0005-0000-0000-00006D0E0000}"/>
    <cellStyle name="20% - Accent4 6 10" xfId="7073" xr:uid="{00000000-0005-0000-0000-00006E0E0000}"/>
    <cellStyle name="20% - Accent4 6 11" xfId="12872" xr:uid="{00000000-0005-0000-0000-00006F0E0000}"/>
    <cellStyle name="20% - Accent4 6 2" xfId="1394" xr:uid="{00000000-0005-0000-0000-0000700E0000}"/>
    <cellStyle name="20% - Accent4 6 2 2" xfId="1536" xr:uid="{00000000-0005-0000-0000-0000710E0000}"/>
    <cellStyle name="20% - Accent4 6 2 2 2" xfId="3772" xr:uid="{00000000-0005-0000-0000-0000720E0000}"/>
    <cellStyle name="20% - Accent4 6 2 2 2 2" xfId="7076" xr:uid="{00000000-0005-0000-0000-0000730E0000}"/>
    <cellStyle name="20% - Accent4 6 2 2 2 3" xfId="15534" xr:uid="{00000000-0005-0000-0000-0000740E0000}"/>
    <cellStyle name="20% - Accent4 6 2 2 3" xfId="4337" xr:uid="{00000000-0005-0000-0000-0000750E0000}"/>
    <cellStyle name="20% - Accent4 6 2 2 3 2" xfId="7077" xr:uid="{00000000-0005-0000-0000-0000760E0000}"/>
    <cellStyle name="20% - Accent4 6 2 2 3 3" xfId="15535" xr:uid="{00000000-0005-0000-0000-0000770E0000}"/>
    <cellStyle name="20% - Accent4 6 2 2 4" xfId="7078" xr:uid="{00000000-0005-0000-0000-0000780E0000}"/>
    <cellStyle name="20% - Accent4 6 2 2 4 2" xfId="15536" xr:uid="{00000000-0005-0000-0000-0000790E0000}"/>
    <cellStyle name="20% - Accent4 6 2 2 5" xfId="7075" xr:uid="{00000000-0005-0000-0000-00007A0E0000}"/>
    <cellStyle name="20% - Accent4 6 2 2 6" xfId="12874" xr:uid="{00000000-0005-0000-0000-00007B0E0000}"/>
    <cellStyle name="20% - Accent4 6 2 3" xfId="2217" xr:uid="{00000000-0005-0000-0000-00007C0E0000}"/>
    <cellStyle name="20% - Accent4 6 2 3 2" xfId="7079" xr:uid="{00000000-0005-0000-0000-00007D0E0000}"/>
    <cellStyle name="20% - Accent4 6 2 3 3" xfId="12875" xr:uid="{00000000-0005-0000-0000-00007E0E0000}"/>
    <cellStyle name="20% - Accent4 6 2 4" xfId="4336" xr:uid="{00000000-0005-0000-0000-00007F0E0000}"/>
    <cellStyle name="20% - Accent4 6 2 4 2" xfId="7080" xr:uid="{00000000-0005-0000-0000-0000800E0000}"/>
    <cellStyle name="20% - Accent4 6 2 4 3" xfId="15537" xr:uid="{00000000-0005-0000-0000-0000810E0000}"/>
    <cellStyle name="20% - Accent4 6 2 5" xfId="7081" xr:uid="{00000000-0005-0000-0000-0000820E0000}"/>
    <cellStyle name="20% - Accent4 6 2 5 2" xfId="15538" xr:uid="{00000000-0005-0000-0000-0000830E0000}"/>
    <cellStyle name="20% - Accent4 6 2 6" xfId="7074" xr:uid="{00000000-0005-0000-0000-0000840E0000}"/>
    <cellStyle name="20% - Accent4 6 2 7" xfId="12873" xr:uid="{00000000-0005-0000-0000-0000850E0000}"/>
    <cellStyle name="20% - Accent4 6 3" xfId="914" xr:uid="{00000000-0005-0000-0000-0000860E0000}"/>
    <cellStyle name="20% - Accent4 6 3 2" xfId="1537" xr:uid="{00000000-0005-0000-0000-0000870E0000}"/>
    <cellStyle name="20% - Accent4 6 3 2 2" xfId="3832" xr:uid="{00000000-0005-0000-0000-0000880E0000}"/>
    <cellStyle name="20% - Accent4 6 3 2 2 2" xfId="7084" xr:uid="{00000000-0005-0000-0000-0000890E0000}"/>
    <cellStyle name="20% - Accent4 6 3 2 2 3" xfId="15539" xr:uid="{00000000-0005-0000-0000-00008A0E0000}"/>
    <cellStyle name="20% - Accent4 6 3 2 3" xfId="4339" xr:uid="{00000000-0005-0000-0000-00008B0E0000}"/>
    <cellStyle name="20% - Accent4 6 3 2 3 2" xfId="7085" xr:uid="{00000000-0005-0000-0000-00008C0E0000}"/>
    <cellStyle name="20% - Accent4 6 3 2 3 3" xfId="15540" xr:uid="{00000000-0005-0000-0000-00008D0E0000}"/>
    <cellStyle name="20% - Accent4 6 3 2 4" xfId="7086" xr:uid="{00000000-0005-0000-0000-00008E0E0000}"/>
    <cellStyle name="20% - Accent4 6 3 2 4 2" xfId="15541" xr:uid="{00000000-0005-0000-0000-00008F0E0000}"/>
    <cellStyle name="20% - Accent4 6 3 2 5" xfId="7083" xr:uid="{00000000-0005-0000-0000-0000900E0000}"/>
    <cellStyle name="20% - Accent4 6 3 2 6" xfId="12877" xr:uid="{00000000-0005-0000-0000-0000910E0000}"/>
    <cellStyle name="20% - Accent4 6 3 3" xfId="2218" xr:uid="{00000000-0005-0000-0000-0000920E0000}"/>
    <cellStyle name="20% - Accent4 6 3 3 2" xfId="7087" xr:uid="{00000000-0005-0000-0000-0000930E0000}"/>
    <cellStyle name="20% - Accent4 6 3 3 3" xfId="12878" xr:uid="{00000000-0005-0000-0000-0000940E0000}"/>
    <cellStyle name="20% - Accent4 6 3 4" xfId="4338" xr:uid="{00000000-0005-0000-0000-0000950E0000}"/>
    <cellStyle name="20% - Accent4 6 3 4 2" xfId="7088" xr:uid="{00000000-0005-0000-0000-0000960E0000}"/>
    <cellStyle name="20% - Accent4 6 3 4 3" xfId="15542" xr:uid="{00000000-0005-0000-0000-0000970E0000}"/>
    <cellStyle name="20% - Accent4 6 3 5" xfId="7089" xr:uid="{00000000-0005-0000-0000-0000980E0000}"/>
    <cellStyle name="20% - Accent4 6 3 5 2" xfId="15543" xr:uid="{00000000-0005-0000-0000-0000990E0000}"/>
    <cellStyle name="20% - Accent4 6 3 6" xfId="7082" xr:uid="{00000000-0005-0000-0000-00009A0E0000}"/>
    <cellStyle name="20% - Accent4 6 3 7" xfId="12876" xr:uid="{00000000-0005-0000-0000-00009B0E0000}"/>
    <cellStyle name="20% - Accent4 6 4" xfId="1535" xr:uid="{00000000-0005-0000-0000-00009C0E0000}"/>
    <cellStyle name="20% - Accent4 6 4 2" xfId="3892" xr:uid="{00000000-0005-0000-0000-00009D0E0000}"/>
    <cellStyle name="20% - Accent4 6 4 2 2" xfId="4341" xr:uid="{00000000-0005-0000-0000-00009E0E0000}"/>
    <cellStyle name="20% - Accent4 6 4 2 2 2" xfId="7092" xr:uid="{00000000-0005-0000-0000-00009F0E0000}"/>
    <cellStyle name="20% - Accent4 6 4 2 2 3" xfId="15544" xr:uid="{00000000-0005-0000-0000-0000A00E0000}"/>
    <cellStyle name="20% - Accent4 6 4 2 3" xfId="7093" xr:uid="{00000000-0005-0000-0000-0000A10E0000}"/>
    <cellStyle name="20% - Accent4 6 4 2 3 2" xfId="15545" xr:uid="{00000000-0005-0000-0000-0000A20E0000}"/>
    <cellStyle name="20% - Accent4 6 4 2 4" xfId="7091" xr:uid="{00000000-0005-0000-0000-0000A30E0000}"/>
    <cellStyle name="20% - Accent4 6 4 2 5" xfId="12880" xr:uid="{00000000-0005-0000-0000-0000A40E0000}"/>
    <cellStyle name="20% - Accent4 6 4 3" xfId="2219" xr:uid="{00000000-0005-0000-0000-0000A50E0000}"/>
    <cellStyle name="20% - Accent4 6 4 3 2" xfId="7094" xr:uid="{00000000-0005-0000-0000-0000A60E0000}"/>
    <cellStyle name="20% - Accent4 6 4 3 3" xfId="12881" xr:uid="{00000000-0005-0000-0000-0000A70E0000}"/>
    <cellStyle name="20% - Accent4 6 4 4" xfId="4340" xr:uid="{00000000-0005-0000-0000-0000A80E0000}"/>
    <cellStyle name="20% - Accent4 6 4 4 2" xfId="7095" xr:uid="{00000000-0005-0000-0000-0000A90E0000}"/>
    <cellStyle name="20% - Accent4 6 4 4 3" xfId="15546" xr:uid="{00000000-0005-0000-0000-0000AA0E0000}"/>
    <cellStyle name="20% - Accent4 6 4 5" xfId="7096" xr:uid="{00000000-0005-0000-0000-0000AB0E0000}"/>
    <cellStyle name="20% - Accent4 6 4 5 2" xfId="15547" xr:uid="{00000000-0005-0000-0000-0000AC0E0000}"/>
    <cellStyle name="20% - Accent4 6 4 6" xfId="7090" xr:uid="{00000000-0005-0000-0000-0000AD0E0000}"/>
    <cellStyle name="20% - Accent4 6 4 7" xfId="12879" xr:uid="{00000000-0005-0000-0000-0000AE0E0000}"/>
    <cellStyle name="20% - Accent4 6 5" xfId="3981" xr:uid="{00000000-0005-0000-0000-0000AF0E0000}"/>
    <cellStyle name="20% - Accent4 6 5 2" xfId="4342" xr:uid="{00000000-0005-0000-0000-0000B00E0000}"/>
    <cellStyle name="20% - Accent4 6 5 2 2" xfId="7098" xr:uid="{00000000-0005-0000-0000-0000B10E0000}"/>
    <cellStyle name="20% - Accent4 6 5 2 3" xfId="12883" xr:uid="{00000000-0005-0000-0000-0000B20E0000}"/>
    <cellStyle name="20% - Accent4 6 5 3" xfId="7099" xr:uid="{00000000-0005-0000-0000-0000B30E0000}"/>
    <cellStyle name="20% - Accent4 6 5 3 2" xfId="15548" xr:uid="{00000000-0005-0000-0000-0000B40E0000}"/>
    <cellStyle name="20% - Accent4 6 5 4" xfId="7097" xr:uid="{00000000-0005-0000-0000-0000B50E0000}"/>
    <cellStyle name="20% - Accent4 6 5 5" xfId="12882" xr:uid="{00000000-0005-0000-0000-0000B60E0000}"/>
    <cellStyle name="20% - Accent4 6 6" xfId="3624" xr:uid="{00000000-0005-0000-0000-0000B70E0000}"/>
    <cellStyle name="20% - Accent4 6 6 2" xfId="4343" xr:uid="{00000000-0005-0000-0000-0000B80E0000}"/>
    <cellStyle name="20% - Accent4 6 6 2 2" xfId="7101" xr:uid="{00000000-0005-0000-0000-0000B90E0000}"/>
    <cellStyle name="20% - Accent4 6 6 2 3" xfId="12885" xr:uid="{00000000-0005-0000-0000-0000BA0E0000}"/>
    <cellStyle name="20% - Accent4 6 6 3" xfId="7102" xr:uid="{00000000-0005-0000-0000-0000BB0E0000}"/>
    <cellStyle name="20% - Accent4 6 6 3 2" xfId="15549" xr:uid="{00000000-0005-0000-0000-0000BC0E0000}"/>
    <cellStyle name="20% - Accent4 6 6 4" xfId="7100" xr:uid="{00000000-0005-0000-0000-0000BD0E0000}"/>
    <cellStyle name="20% - Accent4 6 6 5" xfId="12884" xr:uid="{00000000-0005-0000-0000-0000BE0E0000}"/>
    <cellStyle name="20% - Accent4 6 7" xfId="2216" xr:uid="{00000000-0005-0000-0000-0000BF0E0000}"/>
    <cellStyle name="20% - Accent4 6 7 2" xfId="7103" xr:uid="{00000000-0005-0000-0000-0000C00E0000}"/>
    <cellStyle name="20% - Accent4 6 7 3" xfId="12886" xr:uid="{00000000-0005-0000-0000-0000C10E0000}"/>
    <cellStyle name="20% - Accent4 6 8" xfId="4335" xr:uid="{00000000-0005-0000-0000-0000C20E0000}"/>
    <cellStyle name="20% - Accent4 6 8 2" xfId="7104" xr:uid="{00000000-0005-0000-0000-0000C30E0000}"/>
    <cellStyle name="20% - Accent4 6 8 3" xfId="12887" xr:uid="{00000000-0005-0000-0000-0000C40E0000}"/>
    <cellStyle name="20% - Accent4 6 9" xfId="7105" xr:uid="{00000000-0005-0000-0000-0000C50E0000}"/>
    <cellStyle name="20% - Accent4 6 9 2" xfId="12888" xr:uid="{00000000-0005-0000-0000-0000C60E0000}"/>
    <cellStyle name="20% - Accent4 7" xfId="371" xr:uid="{00000000-0005-0000-0000-0000C70E0000}"/>
    <cellStyle name="20% - Accent4 7 2" xfId="915" xr:uid="{00000000-0005-0000-0000-0000C80E0000}"/>
    <cellStyle name="20% - Accent4 7 2 2" xfId="3902" xr:uid="{00000000-0005-0000-0000-0000C90E0000}"/>
    <cellStyle name="20% - Accent4 7 2 2 2" xfId="4346" xr:uid="{00000000-0005-0000-0000-0000CA0E0000}"/>
    <cellStyle name="20% - Accent4 7 2 2 2 2" xfId="7109" xr:uid="{00000000-0005-0000-0000-0000CB0E0000}"/>
    <cellStyle name="20% - Accent4 7 2 2 2 3" xfId="15550" xr:uid="{00000000-0005-0000-0000-0000CC0E0000}"/>
    <cellStyle name="20% - Accent4 7 2 2 3" xfId="7110" xr:uid="{00000000-0005-0000-0000-0000CD0E0000}"/>
    <cellStyle name="20% - Accent4 7 2 2 3 2" xfId="15551" xr:uid="{00000000-0005-0000-0000-0000CE0E0000}"/>
    <cellStyle name="20% - Accent4 7 2 2 4" xfId="7108" xr:uid="{00000000-0005-0000-0000-0000CF0E0000}"/>
    <cellStyle name="20% - Accent4 7 2 2 5" xfId="12891" xr:uid="{00000000-0005-0000-0000-0000D00E0000}"/>
    <cellStyle name="20% - Accent4 7 2 3" xfId="2221" xr:uid="{00000000-0005-0000-0000-0000D10E0000}"/>
    <cellStyle name="20% - Accent4 7 2 3 2" xfId="7111" xr:uid="{00000000-0005-0000-0000-0000D20E0000}"/>
    <cellStyle name="20% - Accent4 7 2 3 3" xfId="12892" xr:uid="{00000000-0005-0000-0000-0000D30E0000}"/>
    <cellStyle name="20% - Accent4 7 2 4" xfId="4345" xr:uid="{00000000-0005-0000-0000-0000D40E0000}"/>
    <cellStyle name="20% - Accent4 7 2 4 2" xfId="7112" xr:uid="{00000000-0005-0000-0000-0000D50E0000}"/>
    <cellStyle name="20% - Accent4 7 2 4 3" xfId="15552" xr:uid="{00000000-0005-0000-0000-0000D60E0000}"/>
    <cellStyle name="20% - Accent4 7 2 5" xfId="7113" xr:uid="{00000000-0005-0000-0000-0000D70E0000}"/>
    <cellStyle name="20% - Accent4 7 2 5 2" xfId="15553" xr:uid="{00000000-0005-0000-0000-0000D80E0000}"/>
    <cellStyle name="20% - Accent4 7 2 6" xfId="7107" xr:uid="{00000000-0005-0000-0000-0000D90E0000}"/>
    <cellStyle name="20% - Accent4 7 2 7" xfId="12890" xr:uid="{00000000-0005-0000-0000-0000DA0E0000}"/>
    <cellStyle name="20% - Accent4 7 3" xfId="1538" xr:uid="{00000000-0005-0000-0000-0000DB0E0000}"/>
    <cellStyle name="20% - Accent4 7 3 2" xfId="3995" xr:uid="{00000000-0005-0000-0000-0000DC0E0000}"/>
    <cellStyle name="20% - Accent4 7 3 2 2" xfId="7115" xr:uid="{00000000-0005-0000-0000-0000DD0E0000}"/>
    <cellStyle name="20% - Accent4 7 3 2 3" xfId="12894" xr:uid="{00000000-0005-0000-0000-0000DE0E0000}"/>
    <cellStyle name="20% - Accent4 7 3 3" xfId="4347" xr:uid="{00000000-0005-0000-0000-0000DF0E0000}"/>
    <cellStyle name="20% - Accent4 7 3 3 2" xfId="7116" xr:uid="{00000000-0005-0000-0000-0000E00E0000}"/>
    <cellStyle name="20% - Accent4 7 3 3 3" xfId="15554" xr:uid="{00000000-0005-0000-0000-0000E10E0000}"/>
    <cellStyle name="20% - Accent4 7 3 4" xfId="7117" xr:uid="{00000000-0005-0000-0000-0000E20E0000}"/>
    <cellStyle name="20% - Accent4 7 3 4 2" xfId="15555" xr:uid="{00000000-0005-0000-0000-0000E30E0000}"/>
    <cellStyle name="20% - Accent4 7 3 5" xfId="7114" xr:uid="{00000000-0005-0000-0000-0000E40E0000}"/>
    <cellStyle name="20% - Accent4 7 3 6" xfId="12893" xr:uid="{00000000-0005-0000-0000-0000E50E0000}"/>
    <cellStyle name="20% - Accent4 7 4" xfId="3674" xr:uid="{00000000-0005-0000-0000-0000E60E0000}"/>
    <cellStyle name="20% - Accent4 7 4 2" xfId="4348" xr:uid="{00000000-0005-0000-0000-0000E70E0000}"/>
    <cellStyle name="20% - Accent4 7 4 2 2" xfId="7119" xr:uid="{00000000-0005-0000-0000-0000E80E0000}"/>
    <cellStyle name="20% - Accent4 7 4 2 3" xfId="12896" xr:uid="{00000000-0005-0000-0000-0000E90E0000}"/>
    <cellStyle name="20% - Accent4 7 4 3" xfId="7120" xr:uid="{00000000-0005-0000-0000-0000EA0E0000}"/>
    <cellStyle name="20% - Accent4 7 4 3 2" xfId="15556" xr:uid="{00000000-0005-0000-0000-0000EB0E0000}"/>
    <cellStyle name="20% - Accent4 7 4 4" xfId="7118" xr:uid="{00000000-0005-0000-0000-0000EC0E0000}"/>
    <cellStyle name="20% - Accent4 7 4 5" xfId="12895" xr:uid="{00000000-0005-0000-0000-0000ED0E0000}"/>
    <cellStyle name="20% - Accent4 7 5" xfId="2220" xr:uid="{00000000-0005-0000-0000-0000EE0E0000}"/>
    <cellStyle name="20% - Accent4 7 5 2" xfId="7121" xr:uid="{00000000-0005-0000-0000-0000EF0E0000}"/>
    <cellStyle name="20% - Accent4 7 5 3" xfId="12897" xr:uid="{00000000-0005-0000-0000-0000F00E0000}"/>
    <cellStyle name="20% - Accent4 7 6" xfId="4344" xr:uid="{00000000-0005-0000-0000-0000F10E0000}"/>
    <cellStyle name="20% - Accent4 7 6 2" xfId="7122" xr:uid="{00000000-0005-0000-0000-0000F20E0000}"/>
    <cellStyle name="20% - Accent4 7 6 3" xfId="12898" xr:uid="{00000000-0005-0000-0000-0000F30E0000}"/>
    <cellStyle name="20% - Accent4 7 7" xfId="7123" xr:uid="{00000000-0005-0000-0000-0000F40E0000}"/>
    <cellStyle name="20% - Accent4 7 7 2" xfId="12899" xr:uid="{00000000-0005-0000-0000-0000F50E0000}"/>
    <cellStyle name="20% - Accent4 7 8" xfId="7106" xr:uid="{00000000-0005-0000-0000-0000F60E0000}"/>
    <cellStyle name="20% - Accent4 7 9" xfId="12889" xr:uid="{00000000-0005-0000-0000-0000F70E0000}"/>
    <cellStyle name="20% - Accent4 8" xfId="1328" xr:uid="{00000000-0005-0000-0000-0000F80E0000}"/>
    <cellStyle name="20% - Accent4 8 2" xfId="1539" xr:uid="{00000000-0005-0000-0000-0000F90E0000}"/>
    <cellStyle name="20% - Accent4 8 2 2" xfId="3724" xr:uid="{00000000-0005-0000-0000-0000FA0E0000}"/>
    <cellStyle name="20% - Accent4 8 2 2 2" xfId="7126" xr:uid="{00000000-0005-0000-0000-0000FB0E0000}"/>
    <cellStyle name="20% - Accent4 8 2 2 3" xfId="12902" xr:uid="{00000000-0005-0000-0000-0000FC0E0000}"/>
    <cellStyle name="20% - Accent4 8 2 3" xfId="4350" xr:uid="{00000000-0005-0000-0000-0000FD0E0000}"/>
    <cellStyle name="20% - Accent4 8 2 3 2" xfId="7127" xr:uid="{00000000-0005-0000-0000-0000FE0E0000}"/>
    <cellStyle name="20% - Accent4 8 2 3 3" xfId="15557" xr:uid="{00000000-0005-0000-0000-0000FF0E0000}"/>
    <cellStyle name="20% - Accent4 8 2 4" xfId="7128" xr:uid="{00000000-0005-0000-0000-0000000F0000}"/>
    <cellStyle name="20% - Accent4 8 2 4 2" xfId="15558" xr:uid="{00000000-0005-0000-0000-0000010F0000}"/>
    <cellStyle name="20% - Accent4 8 2 5" xfId="7125" xr:uid="{00000000-0005-0000-0000-0000020F0000}"/>
    <cellStyle name="20% - Accent4 8 2 6" xfId="12901" xr:uid="{00000000-0005-0000-0000-0000030F0000}"/>
    <cellStyle name="20% - Accent4 8 3" xfId="2222" xr:uid="{00000000-0005-0000-0000-0000040F0000}"/>
    <cellStyle name="20% - Accent4 8 3 2" xfId="7129" xr:uid="{00000000-0005-0000-0000-0000050F0000}"/>
    <cellStyle name="20% - Accent4 8 3 3" xfId="12903" xr:uid="{00000000-0005-0000-0000-0000060F0000}"/>
    <cellStyle name="20% - Accent4 8 4" xfId="4349" xr:uid="{00000000-0005-0000-0000-0000070F0000}"/>
    <cellStyle name="20% - Accent4 8 4 2" xfId="7130" xr:uid="{00000000-0005-0000-0000-0000080F0000}"/>
    <cellStyle name="20% - Accent4 8 4 3" xfId="15559" xr:uid="{00000000-0005-0000-0000-0000090F0000}"/>
    <cellStyle name="20% - Accent4 8 5" xfId="7131" xr:uid="{00000000-0005-0000-0000-00000A0F0000}"/>
    <cellStyle name="20% - Accent4 8 5 2" xfId="15560" xr:uid="{00000000-0005-0000-0000-00000B0F0000}"/>
    <cellStyle name="20% - Accent4 8 6" xfId="7124" xr:uid="{00000000-0005-0000-0000-00000C0F0000}"/>
    <cellStyle name="20% - Accent4 8 7" xfId="12900" xr:uid="{00000000-0005-0000-0000-00000D0F0000}"/>
    <cellStyle name="20% - Accent4 9" xfId="895" xr:uid="{00000000-0005-0000-0000-00000E0F0000}"/>
    <cellStyle name="20% - Accent4 9 2" xfId="1540" xr:uid="{00000000-0005-0000-0000-00000F0F0000}"/>
    <cellStyle name="20% - Accent4 9 2 2" xfId="3784" xr:uid="{00000000-0005-0000-0000-0000100F0000}"/>
    <cellStyle name="20% - Accent4 9 2 2 2" xfId="7134" xr:uid="{00000000-0005-0000-0000-0000110F0000}"/>
    <cellStyle name="20% - Accent4 9 2 2 3" xfId="15561" xr:uid="{00000000-0005-0000-0000-0000120F0000}"/>
    <cellStyle name="20% - Accent4 9 2 3" xfId="4352" xr:uid="{00000000-0005-0000-0000-0000130F0000}"/>
    <cellStyle name="20% - Accent4 9 2 3 2" xfId="7135" xr:uid="{00000000-0005-0000-0000-0000140F0000}"/>
    <cellStyle name="20% - Accent4 9 2 3 3" xfId="15562" xr:uid="{00000000-0005-0000-0000-0000150F0000}"/>
    <cellStyle name="20% - Accent4 9 2 4" xfId="7136" xr:uid="{00000000-0005-0000-0000-0000160F0000}"/>
    <cellStyle name="20% - Accent4 9 2 4 2" xfId="15563" xr:uid="{00000000-0005-0000-0000-0000170F0000}"/>
    <cellStyle name="20% - Accent4 9 2 5" xfId="7133" xr:uid="{00000000-0005-0000-0000-0000180F0000}"/>
    <cellStyle name="20% - Accent4 9 2 6" xfId="12905" xr:uid="{00000000-0005-0000-0000-0000190F0000}"/>
    <cellStyle name="20% - Accent4 9 3" xfId="2223" xr:uid="{00000000-0005-0000-0000-00001A0F0000}"/>
    <cellStyle name="20% - Accent4 9 3 2" xfId="7137" xr:uid="{00000000-0005-0000-0000-00001B0F0000}"/>
    <cellStyle name="20% - Accent4 9 3 3" xfId="12906" xr:uid="{00000000-0005-0000-0000-00001C0F0000}"/>
    <cellStyle name="20% - Accent4 9 4" xfId="4351" xr:uid="{00000000-0005-0000-0000-00001D0F0000}"/>
    <cellStyle name="20% - Accent4 9 4 2" xfId="7138" xr:uid="{00000000-0005-0000-0000-00001E0F0000}"/>
    <cellStyle name="20% - Accent4 9 4 3" xfId="15564" xr:uid="{00000000-0005-0000-0000-00001F0F0000}"/>
    <cellStyle name="20% - Accent4 9 5" xfId="7139" xr:uid="{00000000-0005-0000-0000-0000200F0000}"/>
    <cellStyle name="20% - Accent4 9 5 2" xfId="15565" xr:uid="{00000000-0005-0000-0000-0000210F0000}"/>
    <cellStyle name="20% - Accent4 9 6" xfId="7132" xr:uid="{00000000-0005-0000-0000-0000220F0000}"/>
    <cellStyle name="20% - Accent4 9 7" xfId="12904" xr:uid="{00000000-0005-0000-0000-0000230F0000}"/>
    <cellStyle name="20% - Accent5" xfId="38" builtinId="46" customBuiltin="1"/>
    <cellStyle name="20% - Accent5 10" xfId="1541" xr:uid="{00000000-0005-0000-0000-0000250F0000}"/>
    <cellStyle name="20% - Accent5 10 2" xfId="2225" xr:uid="{00000000-0005-0000-0000-0000260F0000}"/>
    <cellStyle name="20% - Accent5 10 2 2" xfId="7142" xr:uid="{00000000-0005-0000-0000-0000270F0000}"/>
    <cellStyle name="20% - Accent5 10 2 3" xfId="15566" xr:uid="{00000000-0005-0000-0000-0000280F0000}"/>
    <cellStyle name="20% - Accent5 10 3" xfId="4354" xr:uid="{00000000-0005-0000-0000-0000290F0000}"/>
    <cellStyle name="20% - Accent5 10 3 2" xfId="7143" xr:uid="{00000000-0005-0000-0000-00002A0F0000}"/>
    <cellStyle name="20% - Accent5 10 3 3" xfId="15567" xr:uid="{00000000-0005-0000-0000-00002B0F0000}"/>
    <cellStyle name="20% - Accent5 10 4" xfId="7141" xr:uid="{00000000-0005-0000-0000-00002C0F0000}"/>
    <cellStyle name="20% - Accent5 10 5" xfId="12908" xr:uid="{00000000-0005-0000-0000-00002D0F0000}"/>
    <cellStyle name="20% - Accent5 11" xfId="3917" xr:uid="{00000000-0005-0000-0000-00002E0F0000}"/>
    <cellStyle name="20% - Accent5 11 2" xfId="4355" xr:uid="{00000000-0005-0000-0000-00002F0F0000}"/>
    <cellStyle name="20% - Accent5 11 2 2" xfId="7145" xr:uid="{00000000-0005-0000-0000-0000300F0000}"/>
    <cellStyle name="20% - Accent5 11 2 3" xfId="15568" xr:uid="{00000000-0005-0000-0000-0000310F0000}"/>
    <cellStyle name="20% - Accent5 11 3" xfId="7144" xr:uid="{00000000-0005-0000-0000-0000320F0000}"/>
    <cellStyle name="20% - Accent5 11 4" xfId="12909" xr:uid="{00000000-0005-0000-0000-0000330F0000}"/>
    <cellStyle name="20% - Accent5 12" xfId="2224" xr:uid="{00000000-0005-0000-0000-0000340F0000}"/>
    <cellStyle name="20% - Accent5 12 2" xfId="7146" xr:uid="{00000000-0005-0000-0000-0000350F0000}"/>
    <cellStyle name="20% - Accent5 12 3" xfId="12910" xr:uid="{00000000-0005-0000-0000-0000360F0000}"/>
    <cellStyle name="20% - Accent5 13" xfId="4353" xr:uid="{00000000-0005-0000-0000-0000370F0000}"/>
    <cellStyle name="20% - Accent5 13 2" xfId="7147" xr:uid="{00000000-0005-0000-0000-0000380F0000}"/>
    <cellStyle name="20% - Accent5 13 3" xfId="12911" xr:uid="{00000000-0005-0000-0000-0000390F0000}"/>
    <cellStyle name="20% - Accent5 14" xfId="7140" xr:uid="{00000000-0005-0000-0000-00003A0F0000}"/>
    <cellStyle name="20% - Accent5 14 2" xfId="12912" xr:uid="{00000000-0005-0000-0000-00003B0F0000}"/>
    <cellStyle name="20% - Accent5 15" xfId="12907" xr:uid="{00000000-0005-0000-0000-00003C0F0000}"/>
    <cellStyle name="20% - Accent5 2" xfId="87" xr:uid="{00000000-0005-0000-0000-00003D0F0000}"/>
    <cellStyle name="20% - Accent5 2 10" xfId="3932" xr:uid="{00000000-0005-0000-0000-00003E0F0000}"/>
    <cellStyle name="20% - Accent5 2 10 2" xfId="4357" xr:uid="{00000000-0005-0000-0000-00003F0F0000}"/>
    <cellStyle name="20% - Accent5 2 10 2 2" xfId="7150" xr:uid="{00000000-0005-0000-0000-0000400F0000}"/>
    <cellStyle name="20% - Accent5 2 10 2 3" xfId="15569" xr:uid="{00000000-0005-0000-0000-0000410F0000}"/>
    <cellStyle name="20% - Accent5 2 10 3" xfId="7149" xr:uid="{00000000-0005-0000-0000-0000420F0000}"/>
    <cellStyle name="20% - Accent5 2 10 4" xfId="12914" xr:uid="{00000000-0005-0000-0000-0000430F0000}"/>
    <cellStyle name="20% - Accent5 2 11" xfId="2226" xr:uid="{00000000-0005-0000-0000-0000440F0000}"/>
    <cellStyle name="20% - Accent5 2 11 2" xfId="7151" xr:uid="{00000000-0005-0000-0000-0000450F0000}"/>
    <cellStyle name="20% - Accent5 2 11 3" xfId="12915" xr:uid="{00000000-0005-0000-0000-0000460F0000}"/>
    <cellStyle name="20% - Accent5 2 12" xfId="4356" xr:uid="{00000000-0005-0000-0000-0000470F0000}"/>
    <cellStyle name="20% - Accent5 2 12 2" xfId="7152" xr:uid="{00000000-0005-0000-0000-0000480F0000}"/>
    <cellStyle name="20% - Accent5 2 12 3" xfId="12916" xr:uid="{00000000-0005-0000-0000-0000490F0000}"/>
    <cellStyle name="20% - Accent5 2 13" xfId="7148" xr:uid="{00000000-0005-0000-0000-00004A0F0000}"/>
    <cellStyle name="20% - Accent5 2 13 2" xfId="12917" xr:uid="{00000000-0005-0000-0000-00004B0F0000}"/>
    <cellStyle name="20% - Accent5 2 14" xfId="12913" xr:uid="{00000000-0005-0000-0000-00004C0F0000}"/>
    <cellStyle name="20% - Accent5 2 2" xfId="88" xr:uid="{00000000-0005-0000-0000-00004D0F0000}"/>
    <cellStyle name="20% - Accent5 2 2 2" xfId="373" xr:uid="{00000000-0005-0000-0000-00004E0F0000}"/>
    <cellStyle name="20% - Accent5 2 2 2 2" xfId="7154" xr:uid="{00000000-0005-0000-0000-00004F0F0000}"/>
    <cellStyle name="20% - Accent5 2 2 2 3" xfId="15570" xr:uid="{00000000-0005-0000-0000-0000500F0000}"/>
    <cellStyle name="20% - Accent5 2 2 3" xfId="918" xr:uid="{00000000-0005-0000-0000-0000510F0000}"/>
    <cellStyle name="20% - Accent5 2 2 3 2" xfId="7155" xr:uid="{00000000-0005-0000-0000-0000520F0000}"/>
    <cellStyle name="20% - Accent5 2 2 3 3" xfId="15571" xr:uid="{00000000-0005-0000-0000-0000530F0000}"/>
    <cellStyle name="20% - Accent5 2 2 4" xfId="1543" xr:uid="{00000000-0005-0000-0000-0000540F0000}"/>
    <cellStyle name="20% - Accent5 2 2 4 2" xfId="7156" xr:uid="{00000000-0005-0000-0000-0000550F0000}"/>
    <cellStyle name="20% - Accent5 2 2 4 3" xfId="15572" xr:uid="{00000000-0005-0000-0000-0000560F0000}"/>
    <cellStyle name="20% - Accent5 2 2 5" xfId="2227" xr:uid="{00000000-0005-0000-0000-0000570F0000}"/>
    <cellStyle name="20% - Accent5 2 2 5 2" xfId="7157" xr:uid="{00000000-0005-0000-0000-0000580F0000}"/>
    <cellStyle name="20% - Accent5 2 2 5 3" xfId="15573" xr:uid="{00000000-0005-0000-0000-0000590F0000}"/>
    <cellStyle name="20% - Accent5 2 2 6" xfId="4358" xr:uid="{00000000-0005-0000-0000-00005A0F0000}"/>
    <cellStyle name="20% - Accent5 2 2 6 2" xfId="7158" xr:uid="{00000000-0005-0000-0000-00005B0F0000}"/>
    <cellStyle name="20% - Accent5 2 2 6 3" xfId="15574" xr:uid="{00000000-0005-0000-0000-00005C0F0000}"/>
    <cellStyle name="20% - Accent5 2 2 7" xfId="7153" xr:uid="{00000000-0005-0000-0000-00005D0F0000}"/>
    <cellStyle name="20% - Accent5 2 2 8" xfId="12918" xr:uid="{00000000-0005-0000-0000-00005E0F0000}"/>
    <cellStyle name="20% - Accent5 2 3" xfId="89" xr:uid="{00000000-0005-0000-0000-00005F0F0000}"/>
    <cellStyle name="20% - Accent5 2 3 2" xfId="374" xr:uid="{00000000-0005-0000-0000-0000600F0000}"/>
    <cellStyle name="20% - Accent5 2 3 2 2" xfId="7160" xr:uid="{00000000-0005-0000-0000-0000610F0000}"/>
    <cellStyle name="20% - Accent5 2 3 2 3" xfId="15575" xr:uid="{00000000-0005-0000-0000-0000620F0000}"/>
    <cellStyle name="20% - Accent5 2 3 3" xfId="919" xr:uid="{00000000-0005-0000-0000-0000630F0000}"/>
    <cellStyle name="20% - Accent5 2 3 3 2" xfId="7161" xr:uid="{00000000-0005-0000-0000-0000640F0000}"/>
    <cellStyle name="20% - Accent5 2 3 3 3" xfId="15576" xr:uid="{00000000-0005-0000-0000-0000650F0000}"/>
    <cellStyle name="20% - Accent5 2 3 4" xfId="1544" xr:uid="{00000000-0005-0000-0000-0000660F0000}"/>
    <cellStyle name="20% - Accent5 2 3 4 2" xfId="7162" xr:uid="{00000000-0005-0000-0000-0000670F0000}"/>
    <cellStyle name="20% - Accent5 2 3 4 3" xfId="15577" xr:uid="{00000000-0005-0000-0000-0000680F0000}"/>
    <cellStyle name="20% - Accent5 2 3 5" xfId="2228" xr:uid="{00000000-0005-0000-0000-0000690F0000}"/>
    <cellStyle name="20% - Accent5 2 3 5 2" xfId="7163" xr:uid="{00000000-0005-0000-0000-00006A0F0000}"/>
    <cellStyle name="20% - Accent5 2 3 5 3" xfId="15578" xr:uid="{00000000-0005-0000-0000-00006B0F0000}"/>
    <cellStyle name="20% - Accent5 2 3 6" xfId="4359" xr:uid="{00000000-0005-0000-0000-00006C0F0000}"/>
    <cellStyle name="20% - Accent5 2 3 6 2" xfId="7164" xr:uid="{00000000-0005-0000-0000-00006D0F0000}"/>
    <cellStyle name="20% - Accent5 2 3 6 3" xfId="15579" xr:uid="{00000000-0005-0000-0000-00006E0F0000}"/>
    <cellStyle name="20% - Accent5 2 3 7" xfId="7159" xr:uid="{00000000-0005-0000-0000-00006F0F0000}"/>
    <cellStyle name="20% - Accent5 2 3 8" xfId="12919" xr:uid="{00000000-0005-0000-0000-0000700F0000}"/>
    <cellStyle name="20% - Accent5 2 4" xfId="90" xr:uid="{00000000-0005-0000-0000-0000710F0000}"/>
    <cellStyle name="20% - Accent5 2 4 2" xfId="375" xr:uid="{00000000-0005-0000-0000-0000720F0000}"/>
    <cellStyle name="20% - Accent5 2 4 2 2" xfId="7166" xr:uid="{00000000-0005-0000-0000-0000730F0000}"/>
    <cellStyle name="20% - Accent5 2 4 2 3" xfId="15580" xr:uid="{00000000-0005-0000-0000-0000740F0000}"/>
    <cellStyle name="20% - Accent5 2 4 3" xfId="920" xr:uid="{00000000-0005-0000-0000-0000750F0000}"/>
    <cellStyle name="20% - Accent5 2 4 3 2" xfId="7167" xr:uid="{00000000-0005-0000-0000-0000760F0000}"/>
    <cellStyle name="20% - Accent5 2 4 3 3" xfId="15581" xr:uid="{00000000-0005-0000-0000-0000770F0000}"/>
    <cellStyle name="20% - Accent5 2 4 4" xfId="1545" xr:uid="{00000000-0005-0000-0000-0000780F0000}"/>
    <cellStyle name="20% - Accent5 2 4 4 2" xfId="7168" xr:uid="{00000000-0005-0000-0000-0000790F0000}"/>
    <cellStyle name="20% - Accent5 2 4 4 3" xfId="15582" xr:uid="{00000000-0005-0000-0000-00007A0F0000}"/>
    <cellStyle name="20% - Accent5 2 4 5" xfId="2229" xr:uid="{00000000-0005-0000-0000-00007B0F0000}"/>
    <cellStyle name="20% - Accent5 2 4 5 2" xfId="7169" xr:uid="{00000000-0005-0000-0000-00007C0F0000}"/>
    <cellStyle name="20% - Accent5 2 4 5 3" xfId="15583" xr:uid="{00000000-0005-0000-0000-00007D0F0000}"/>
    <cellStyle name="20% - Accent5 2 4 6" xfId="4360" xr:uid="{00000000-0005-0000-0000-00007E0F0000}"/>
    <cellStyle name="20% - Accent5 2 4 6 2" xfId="7170" xr:uid="{00000000-0005-0000-0000-00007F0F0000}"/>
    <cellStyle name="20% - Accent5 2 4 6 3" xfId="15584" xr:uid="{00000000-0005-0000-0000-0000800F0000}"/>
    <cellStyle name="20% - Accent5 2 4 7" xfId="7165" xr:uid="{00000000-0005-0000-0000-0000810F0000}"/>
    <cellStyle name="20% - Accent5 2 4 8" xfId="12920" xr:uid="{00000000-0005-0000-0000-0000820F0000}"/>
    <cellStyle name="20% - Accent5 2 5" xfId="376" xr:uid="{00000000-0005-0000-0000-0000830F0000}"/>
    <cellStyle name="20% - Accent5 2 5 2" xfId="921" xr:uid="{00000000-0005-0000-0000-0000840F0000}"/>
    <cellStyle name="20% - Accent5 2 5 2 2" xfId="7172" xr:uid="{00000000-0005-0000-0000-0000850F0000}"/>
    <cellStyle name="20% - Accent5 2 5 2 3" xfId="15585" xr:uid="{00000000-0005-0000-0000-0000860F0000}"/>
    <cellStyle name="20% - Accent5 2 5 3" xfId="1546" xr:uid="{00000000-0005-0000-0000-0000870F0000}"/>
    <cellStyle name="20% - Accent5 2 5 3 2" xfId="7173" xr:uid="{00000000-0005-0000-0000-0000880F0000}"/>
    <cellStyle name="20% - Accent5 2 5 3 3" xfId="15586" xr:uid="{00000000-0005-0000-0000-0000890F0000}"/>
    <cellStyle name="20% - Accent5 2 5 4" xfId="2230" xr:uid="{00000000-0005-0000-0000-00008A0F0000}"/>
    <cellStyle name="20% - Accent5 2 5 4 2" xfId="7174" xr:uid="{00000000-0005-0000-0000-00008B0F0000}"/>
    <cellStyle name="20% - Accent5 2 5 4 3" xfId="15587" xr:uid="{00000000-0005-0000-0000-00008C0F0000}"/>
    <cellStyle name="20% - Accent5 2 5 5" xfId="4361" xr:uid="{00000000-0005-0000-0000-00008D0F0000}"/>
    <cellStyle name="20% - Accent5 2 5 5 2" xfId="7175" xr:uid="{00000000-0005-0000-0000-00008E0F0000}"/>
    <cellStyle name="20% - Accent5 2 5 5 3" xfId="15588" xr:uid="{00000000-0005-0000-0000-00008F0F0000}"/>
    <cellStyle name="20% - Accent5 2 5 6" xfId="7171" xr:uid="{00000000-0005-0000-0000-0000900F0000}"/>
    <cellStyle name="20% - Accent5 2 5 7" xfId="12921" xr:uid="{00000000-0005-0000-0000-0000910F0000}"/>
    <cellStyle name="20% - Accent5 2 6" xfId="377" xr:uid="{00000000-0005-0000-0000-0000920F0000}"/>
    <cellStyle name="20% - Accent5 2 6 2" xfId="922" xr:uid="{00000000-0005-0000-0000-0000930F0000}"/>
    <cellStyle name="20% - Accent5 2 6 2 2" xfId="7177" xr:uid="{00000000-0005-0000-0000-0000940F0000}"/>
    <cellStyle name="20% - Accent5 2 6 2 3" xfId="15589" xr:uid="{00000000-0005-0000-0000-0000950F0000}"/>
    <cellStyle name="20% - Accent5 2 6 3" xfId="1547" xr:uid="{00000000-0005-0000-0000-0000960F0000}"/>
    <cellStyle name="20% - Accent5 2 6 3 2" xfId="7178" xr:uid="{00000000-0005-0000-0000-0000970F0000}"/>
    <cellStyle name="20% - Accent5 2 6 3 3" xfId="15590" xr:uid="{00000000-0005-0000-0000-0000980F0000}"/>
    <cellStyle name="20% - Accent5 2 6 4" xfId="2231" xr:uid="{00000000-0005-0000-0000-0000990F0000}"/>
    <cellStyle name="20% - Accent5 2 6 4 2" xfId="7179" xr:uid="{00000000-0005-0000-0000-00009A0F0000}"/>
    <cellStyle name="20% - Accent5 2 6 4 3" xfId="15591" xr:uid="{00000000-0005-0000-0000-00009B0F0000}"/>
    <cellStyle name="20% - Accent5 2 6 5" xfId="4362" xr:uid="{00000000-0005-0000-0000-00009C0F0000}"/>
    <cellStyle name="20% - Accent5 2 6 5 2" xfId="7180" xr:uid="{00000000-0005-0000-0000-00009D0F0000}"/>
    <cellStyle name="20% - Accent5 2 6 5 3" xfId="15592" xr:uid="{00000000-0005-0000-0000-00009E0F0000}"/>
    <cellStyle name="20% - Accent5 2 6 6" xfId="7176" xr:uid="{00000000-0005-0000-0000-00009F0F0000}"/>
    <cellStyle name="20% - Accent5 2 6 7" xfId="12922" xr:uid="{00000000-0005-0000-0000-0000A00F0000}"/>
    <cellStyle name="20% - Accent5 2 7" xfId="372" xr:uid="{00000000-0005-0000-0000-0000A10F0000}"/>
    <cellStyle name="20% - Accent5 2 7 2" xfId="1345" xr:uid="{00000000-0005-0000-0000-0000A20F0000}"/>
    <cellStyle name="20% - Accent5 2 7 2 2" xfId="7182" xr:uid="{00000000-0005-0000-0000-0000A30F0000}"/>
    <cellStyle name="20% - Accent5 2 7 2 3" xfId="15593" xr:uid="{00000000-0005-0000-0000-0000A40F0000}"/>
    <cellStyle name="20% - Accent5 2 7 3" xfId="1548" xr:uid="{00000000-0005-0000-0000-0000A50F0000}"/>
    <cellStyle name="20% - Accent5 2 7 3 2" xfId="7183" xr:uid="{00000000-0005-0000-0000-0000A60F0000}"/>
    <cellStyle name="20% - Accent5 2 7 3 3" xfId="15594" xr:uid="{00000000-0005-0000-0000-0000A70F0000}"/>
    <cellStyle name="20% - Accent5 2 7 4" xfId="2232" xr:uid="{00000000-0005-0000-0000-0000A80F0000}"/>
    <cellStyle name="20% - Accent5 2 7 4 2" xfId="7184" xr:uid="{00000000-0005-0000-0000-0000A90F0000}"/>
    <cellStyle name="20% - Accent5 2 7 4 3" xfId="15595" xr:uid="{00000000-0005-0000-0000-0000AA0F0000}"/>
    <cellStyle name="20% - Accent5 2 7 5" xfId="4363" xr:uid="{00000000-0005-0000-0000-0000AB0F0000}"/>
    <cellStyle name="20% - Accent5 2 7 5 2" xfId="7185" xr:uid="{00000000-0005-0000-0000-0000AC0F0000}"/>
    <cellStyle name="20% - Accent5 2 7 5 3" xfId="15596" xr:uid="{00000000-0005-0000-0000-0000AD0F0000}"/>
    <cellStyle name="20% - Accent5 2 7 6" xfId="7181" xr:uid="{00000000-0005-0000-0000-0000AE0F0000}"/>
    <cellStyle name="20% - Accent5 2 7 7" xfId="12923" xr:uid="{00000000-0005-0000-0000-0000AF0F0000}"/>
    <cellStyle name="20% - Accent5 2 8" xfId="917" xr:uid="{00000000-0005-0000-0000-0000B00F0000}"/>
    <cellStyle name="20% - Accent5 2 8 2" xfId="1549" xr:uid="{00000000-0005-0000-0000-0000B10F0000}"/>
    <cellStyle name="20% - Accent5 2 8 2 2" xfId="7187" xr:uid="{00000000-0005-0000-0000-0000B20F0000}"/>
    <cellStyle name="20% - Accent5 2 8 2 3" xfId="15597" xr:uid="{00000000-0005-0000-0000-0000B30F0000}"/>
    <cellStyle name="20% - Accent5 2 8 3" xfId="2233" xr:uid="{00000000-0005-0000-0000-0000B40F0000}"/>
    <cellStyle name="20% - Accent5 2 8 3 2" xfId="7188" xr:uid="{00000000-0005-0000-0000-0000B50F0000}"/>
    <cellStyle name="20% - Accent5 2 8 3 3" xfId="15598" xr:uid="{00000000-0005-0000-0000-0000B60F0000}"/>
    <cellStyle name="20% - Accent5 2 8 4" xfId="4364" xr:uid="{00000000-0005-0000-0000-0000B70F0000}"/>
    <cellStyle name="20% - Accent5 2 8 4 2" xfId="7189" xr:uid="{00000000-0005-0000-0000-0000B80F0000}"/>
    <cellStyle name="20% - Accent5 2 8 4 3" xfId="15599" xr:uid="{00000000-0005-0000-0000-0000B90F0000}"/>
    <cellStyle name="20% - Accent5 2 8 5" xfId="7186" xr:uid="{00000000-0005-0000-0000-0000BA0F0000}"/>
    <cellStyle name="20% - Accent5 2 8 6" xfId="12924" xr:uid="{00000000-0005-0000-0000-0000BB0F0000}"/>
    <cellStyle name="20% - Accent5 2 9" xfId="1542" xr:uid="{00000000-0005-0000-0000-0000BC0F0000}"/>
    <cellStyle name="20% - Accent5 2 9 2" xfId="2234" xr:uid="{00000000-0005-0000-0000-0000BD0F0000}"/>
    <cellStyle name="20% - Accent5 2 9 2 2" xfId="7191" xr:uid="{00000000-0005-0000-0000-0000BE0F0000}"/>
    <cellStyle name="20% - Accent5 2 9 2 3" xfId="15600" xr:uid="{00000000-0005-0000-0000-0000BF0F0000}"/>
    <cellStyle name="20% - Accent5 2 9 3" xfId="4365" xr:uid="{00000000-0005-0000-0000-0000C00F0000}"/>
    <cellStyle name="20% - Accent5 2 9 3 2" xfId="7192" xr:uid="{00000000-0005-0000-0000-0000C10F0000}"/>
    <cellStyle name="20% - Accent5 2 9 3 3" xfId="15601" xr:uid="{00000000-0005-0000-0000-0000C20F0000}"/>
    <cellStyle name="20% - Accent5 2 9 4" xfId="7190" xr:uid="{00000000-0005-0000-0000-0000C30F0000}"/>
    <cellStyle name="20% - Accent5 2 9 5" xfId="12925" xr:uid="{00000000-0005-0000-0000-0000C40F0000}"/>
    <cellStyle name="20% - Accent5 3" xfId="91" xr:uid="{00000000-0005-0000-0000-0000C50F0000}"/>
    <cellStyle name="20% - Accent5 3 10" xfId="2235" xr:uid="{00000000-0005-0000-0000-0000C60F0000}"/>
    <cellStyle name="20% - Accent5 3 10 2" xfId="7194" xr:uid="{00000000-0005-0000-0000-0000C70F0000}"/>
    <cellStyle name="20% - Accent5 3 10 3" xfId="12927" xr:uid="{00000000-0005-0000-0000-0000C80F0000}"/>
    <cellStyle name="20% - Accent5 3 11" xfId="4366" xr:uid="{00000000-0005-0000-0000-0000C90F0000}"/>
    <cellStyle name="20% - Accent5 3 11 2" xfId="7195" xr:uid="{00000000-0005-0000-0000-0000CA0F0000}"/>
    <cellStyle name="20% - Accent5 3 11 3" xfId="12928" xr:uid="{00000000-0005-0000-0000-0000CB0F0000}"/>
    <cellStyle name="20% - Accent5 3 12" xfId="7193" xr:uid="{00000000-0005-0000-0000-0000CC0F0000}"/>
    <cellStyle name="20% - Accent5 3 12 2" xfId="12929" xr:uid="{00000000-0005-0000-0000-0000CD0F0000}"/>
    <cellStyle name="20% - Accent5 3 13" xfId="12926" xr:uid="{00000000-0005-0000-0000-0000CE0F0000}"/>
    <cellStyle name="20% - Accent5 3 2" xfId="92" xr:uid="{00000000-0005-0000-0000-0000CF0F0000}"/>
    <cellStyle name="20% - Accent5 3 2 2" xfId="379" xr:uid="{00000000-0005-0000-0000-0000D00F0000}"/>
    <cellStyle name="20% - Accent5 3 2 2 2" xfId="7197" xr:uid="{00000000-0005-0000-0000-0000D10F0000}"/>
    <cellStyle name="20% - Accent5 3 2 2 3" xfId="15602" xr:uid="{00000000-0005-0000-0000-0000D20F0000}"/>
    <cellStyle name="20% - Accent5 3 2 3" xfId="924" xr:uid="{00000000-0005-0000-0000-0000D30F0000}"/>
    <cellStyle name="20% - Accent5 3 2 3 2" xfId="7198" xr:uid="{00000000-0005-0000-0000-0000D40F0000}"/>
    <cellStyle name="20% - Accent5 3 2 3 3" xfId="15603" xr:uid="{00000000-0005-0000-0000-0000D50F0000}"/>
    <cellStyle name="20% - Accent5 3 2 4" xfId="1551" xr:uid="{00000000-0005-0000-0000-0000D60F0000}"/>
    <cellStyle name="20% - Accent5 3 2 4 2" xfId="7199" xr:uid="{00000000-0005-0000-0000-0000D70F0000}"/>
    <cellStyle name="20% - Accent5 3 2 4 3" xfId="15604" xr:uid="{00000000-0005-0000-0000-0000D80F0000}"/>
    <cellStyle name="20% - Accent5 3 2 5" xfId="2236" xr:uid="{00000000-0005-0000-0000-0000D90F0000}"/>
    <cellStyle name="20% - Accent5 3 2 5 2" xfId="7200" xr:uid="{00000000-0005-0000-0000-0000DA0F0000}"/>
    <cellStyle name="20% - Accent5 3 2 5 3" xfId="15605" xr:uid="{00000000-0005-0000-0000-0000DB0F0000}"/>
    <cellStyle name="20% - Accent5 3 2 6" xfId="4367" xr:uid="{00000000-0005-0000-0000-0000DC0F0000}"/>
    <cellStyle name="20% - Accent5 3 2 6 2" xfId="7201" xr:uid="{00000000-0005-0000-0000-0000DD0F0000}"/>
    <cellStyle name="20% - Accent5 3 2 6 3" xfId="15606" xr:uid="{00000000-0005-0000-0000-0000DE0F0000}"/>
    <cellStyle name="20% - Accent5 3 2 7" xfId="7196" xr:uid="{00000000-0005-0000-0000-0000DF0F0000}"/>
    <cellStyle name="20% - Accent5 3 2 8" xfId="12930" xr:uid="{00000000-0005-0000-0000-0000E00F0000}"/>
    <cellStyle name="20% - Accent5 3 3" xfId="93" xr:uid="{00000000-0005-0000-0000-0000E10F0000}"/>
    <cellStyle name="20% - Accent5 3 3 2" xfId="380" xr:uid="{00000000-0005-0000-0000-0000E20F0000}"/>
    <cellStyle name="20% - Accent5 3 3 2 2" xfId="7203" xr:uid="{00000000-0005-0000-0000-0000E30F0000}"/>
    <cellStyle name="20% - Accent5 3 3 2 3" xfId="15607" xr:uid="{00000000-0005-0000-0000-0000E40F0000}"/>
    <cellStyle name="20% - Accent5 3 3 3" xfId="925" xr:uid="{00000000-0005-0000-0000-0000E50F0000}"/>
    <cellStyle name="20% - Accent5 3 3 3 2" xfId="7204" xr:uid="{00000000-0005-0000-0000-0000E60F0000}"/>
    <cellStyle name="20% - Accent5 3 3 3 3" xfId="15608" xr:uid="{00000000-0005-0000-0000-0000E70F0000}"/>
    <cellStyle name="20% - Accent5 3 3 4" xfId="1552" xr:uid="{00000000-0005-0000-0000-0000E80F0000}"/>
    <cellStyle name="20% - Accent5 3 3 4 2" xfId="7205" xr:uid="{00000000-0005-0000-0000-0000E90F0000}"/>
    <cellStyle name="20% - Accent5 3 3 4 3" xfId="15609" xr:uid="{00000000-0005-0000-0000-0000EA0F0000}"/>
    <cellStyle name="20% - Accent5 3 3 5" xfId="2237" xr:uid="{00000000-0005-0000-0000-0000EB0F0000}"/>
    <cellStyle name="20% - Accent5 3 3 5 2" xfId="7206" xr:uid="{00000000-0005-0000-0000-0000EC0F0000}"/>
    <cellStyle name="20% - Accent5 3 3 5 3" xfId="15610" xr:uid="{00000000-0005-0000-0000-0000ED0F0000}"/>
    <cellStyle name="20% - Accent5 3 3 6" xfId="4368" xr:uid="{00000000-0005-0000-0000-0000EE0F0000}"/>
    <cellStyle name="20% - Accent5 3 3 6 2" xfId="7207" xr:uid="{00000000-0005-0000-0000-0000EF0F0000}"/>
    <cellStyle name="20% - Accent5 3 3 6 3" xfId="15611" xr:uid="{00000000-0005-0000-0000-0000F00F0000}"/>
    <cellStyle name="20% - Accent5 3 3 7" xfId="7202" xr:uid="{00000000-0005-0000-0000-0000F10F0000}"/>
    <cellStyle name="20% - Accent5 3 3 8" xfId="12931" xr:uid="{00000000-0005-0000-0000-0000F20F0000}"/>
    <cellStyle name="20% - Accent5 3 4" xfId="381" xr:uid="{00000000-0005-0000-0000-0000F30F0000}"/>
    <cellStyle name="20% - Accent5 3 4 2" xfId="926" xr:uid="{00000000-0005-0000-0000-0000F40F0000}"/>
    <cellStyle name="20% - Accent5 3 4 2 2" xfId="7209" xr:uid="{00000000-0005-0000-0000-0000F50F0000}"/>
    <cellStyle name="20% - Accent5 3 4 2 3" xfId="15612" xr:uid="{00000000-0005-0000-0000-0000F60F0000}"/>
    <cellStyle name="20% - Accent5 3 4 3" xfId="1553" xr:uid="{00000000-0005-0000-0000-0000F70F0000}"/>
    <cellStyle name="20% - Accent5 3 4 3 2" xfId="7210" xr:uid="{00000000-0005-0000-0000-0000F80F0000}"/>
    <cellStyle name="20% - Accent5 3 4 3 3" xfId="15613" xr:uid="{00000000-0005-0000-0000-0000F90F0000}"/>
    <cellStyle name="20% - Accent5 3 4 4" xfId="2238" xr:uid="{00000000-0005-0000-0000-0000FA0F0000}"/>
    <cellStyle name="20% - Accent5 3 4 4 2" xfId="7211" xr:uid="{00000000-0005-0000-0000-0000FB0F0000}"/>
    <cellStyle name="20% - Accent5 3 4 4 3" xfId="15614" xr:uid="{00000000-0005-0000-0000-0000FC0F0000}"/>
    <cellStyle name="20% - Accent5 3 4 5" xfId="4369" xr:uid="{00000000-0005-0000-0000-0000FD0F0000}"/>
    <cellStyle name="20% - Accent5 3 4 5 2" xfId="7212" xr:uid="{00000000-0005-0000-0000-0000FE0F0000}"/>
    <cellStyle name="20% - Accent5 3 4 5 3" xfId="15615" xr:uid="{00000000-0005-0000-0000-0000FF0F0000}"/>
    <cellStyle name="20% - Accent5 3 4 6" xfId="7208" xr:uid="{00000000-0005-0000-0000-000000100000}"/>
    <cellStyle name="20% - Accent5 3 4 7" xfId="12932" xr:uid="{00000000-0005-0000-0000-000001100000}"/>
    <cellStyle name="20% - Accent5 3 5" xfId="382" xr:uid="{00000000-0005-0000-0000-000002100000}"/>
    <cellStyle name="20% - Accent5 3 5 2" xfId="927" xr:uid="{00000000-0005-0000-0000-000003100000}"/>
    <cellStyle name="20% - Accent5 3 5 2 2" xfId="7214" xr:uid="{00000000-0005-0000-0000-000004100000}"/>
    <cellStyle name="20% - Accent5 3 5 2 3" xfId="15616" xr:uid="{00000000-0005-0000-0000-000005100000}"/>
    <cellStyle name="20% - Accent5 3 5 3" xfId="1554" xr:uid="{00000000-0005-0000-0000-000006100000}"/>
    <cellStyle name="20% - Accent5 3 5 3 2" xfId="7215" xr:uid="{00000000-0005-0000-0000-000007100000}"/>
    <cellStyle name="20% - Accent5 3 5 3 3" xfId="15617" xr:uid="{00000000-0005-0000-0000-000008100000}"/>
    <cellStyle name="20% - Accent5 3 5 4" xfId="2239" xr:uid="{00000000-0005-0000-0000-000009100000}"/>
    <cellStyle name="20% - Accent5 3 5 4 2" xfId="7216" xr:uid="{00000000-0005-0000-0000-00000A100000}"/>
    <cellStyle name="20% - Accent5 3 5 4 3" xfId="15618" xr:uid="{00000000-0005-0000-0000-00000B100000}"/>
    <cellStyle name="20% - Accent5 3 5 5" xfId="4370" xr:uid="{00000000-0005-0000-0000-00000C100000}"/>
    <cellStyle name="20% - Accent5 3 5 5 2" xfId="7217" xr:uid="{00000000-0005-0000-0000-00000D100000}"/>
    <cellStyle name="20% - Accent5 3 5 5 3" xfId="15619" xr:uid="{00000000-0005-0000-0000-00000E100000}"/>
    <cellStyle name="20% - Accent5 3 5 6" xfId="7213" xr:uid="{00000000-0005-0000-0000-00000F100000}"/>
    <cellStyle name="20% - Accent5 3 5 7" xfId="12933" xr:uid="{00000000-0005-0000-0000-000010100000}"/>
    <cellStyle name="20% - Accent5 3 6" xfId="378" xr:uid="{00000000-0005-0000-0000-000011100000}"/>
    <cellStyle name="20% - Accent5 3 6 2" xfId="1359" xr:uid="{00000000-0005-0000-0000-000012100000}"/>
    <cellStyle name="20% - Accent5 3 6 2 2" xfId="7219" xr:uid="{00000000-0005-0000-0000-000013100000}"/>
    <cellStyle name="20% - Accent5 3 6 2 3" xfId="15620" xr:uid="{00000000-0005-0000-0000-000014100000}"/>
    <cellStyle name="20% - Accent5 3 6 3" xfId="1555" xr:uid="{00000000-0005-0000-0000-000015100000}"/>
    <cellStyle name="20% - Accent5 3 6 3 2" xfId="7220" xr:uid="{00000000-0005-0000-0000-000016100000}"/>
    <cellStyle name="20% - Accent5 3 6 3 3" xfId="15621" xr:uid="{00000000-0005-0000-0000-000017100000}"/>
    <cellStyle name="20% - Accent5 3 6 4" xfId="2240" xr:uid="{00000000-0005-0000-0000-000018100000}"/>
    <cellStyle name="20% - Accent5 3 6 4 2" xfId="7221" xr:uid="{00000000-0005-0000-0000-000019100000}"/>
    <cellStyle name="20% - Accent5 3 6 4 3" xfId="15622" xr:uid="{00000000-0005-0000-0000-00001A100000}"/>
    <cellStyle name="20% - Accent5 3 6 5" xfId="4371" xr:uid="{00000000-0005-0000-0000-00001B100000}"/>
    <cellStyle name="20% - Accent5 3 6 5 2" xfId="7222" xr:uid="{00000000-0005-0000-0000-00001C100000}"/>
    <cellStyle name="20% - Accent5 3 6 5 3" xfId="15623" xr:uid="{00000000-0005-0000-0000-00001D100000}"/>
    <cellStyle name="20% - Accent5 3 6 6" xfId="7218" xr:uid="{00000000-0005-0000-0000-00001E100000}"/>
    <cellStyle name="20% - Accent5 3 6 7" xfId="12934" xr:uid="{00000000-0005-0000-0000-00001F100000}"/>
    <cellStyle name="20% - Accent5 3 7" xfId="923" xr:uid="{00000000-0005-0000-0000-000020100000}"/>
    <cellStyle name="20% - Accent5 3 7 2" xfId="1556" xr:uid="{00000000-0005-0000-0000-000021100000}"/>
    <cellStyle name="20% - Accent5 3 7 2 2" xfId="7224" xr:uid="{00000000-0005-0000-0000-000022100000}"/>
    <cellStyle name="20% - Accent5 3 7 2 3" xfId="15624" xr:uid="{00000000-0005-0000-0000-000023100000}"/>
    <cellStyle name="20% - Accent5 3 7 3" xfId="2241" xr:uid="{00000000-0005-0000-0000-000024100000}"/>
    <cellStyle name="20% - Accent5 3 7 3 2" xfId="7225" xr:uid="{00000000-0005-0000-0000-000025100000}"/>
    <cellStyle name="20% - Accent5 3 7 3 3" xfId="15625" xr:uid="{00000000-0005-0000-0000-000026100000}"/>
    <cellStyle name="20% - Accent5 3 7 4" xfId="4372" xr:uid="{00000000-0005-0000-0000-000027100000}"/>
    <cellStyle name="20% - Accent5 3 7 4 2" xfId="7226" xr:uid="{00000000-0005-0000-0000-000028100000}"/>
    <cellStyle name="20% - Accent5 3 7 4 3" xfId="15626" xr:uid="{00000000-0005-0000-0000-000029100000}"/>
    <cellStyle name="20% - Accent5 3 7 5" xfId="7223" xr:uid="{00000000-0005-0000-0000-00002A100000}"/>
    <cellStyle name="20% - Accent5 3 7 6" xfId="12935" xr:uid="{00000000-0005-0000-0000-00002B100000}"/>
    <cellStyle name="20% - Accent5 3 8" xfId="1550" xr:uid="{00000000-0005-0000-0000-00002C100000}"/>
    <cellStyle name="20% - Accent5 3 8 2" xfId="2242" xr:uid="{00000000-0005-0000-0000-00002D100000}"/>
    <cellStyle name="20% - Accent5 3 8 2 2" xfId="7228" xr:uid="{00000000-0005-0000-0000-00002E100000}"/>
    <cellStyle name="20% - Accent5 3 8 2 3" xfId="15627" xr:uid="{00000000-0005-0000-0000-00002F100000}"/>
    <cellStyle name="20% - Accent5 3 8 3" xfId="4373" xr:uid="{00000000-0005-0000-0000-000030100000}"/>
    <cellStyle name="20% - Accent5 3 8 3 2" xfId="7229" xr:uid="{00000000-0005-0000-0000-000031100000}"/>
    <cellStyle name="20% - Accent5 3 8 3 3" xfId="15628" xr:uid="{00000000-0005-0000-0000-000032100000}"/>
    <cellStyle name="20% - Accent5 3 8 4" xfId="7227" xr:uid="{00000000-0005-0000-0000-000033100000}"/>
    <cellStyle name="20% - Accent5 3 8 5" xfId="12936" xr:uid="{00000000-0005-0000-0000-000034100000}"/>
    <cellStyle name="20% - Accent5 3 9" xfId="3946" xr:uid="{00000000-0005-0000-0000-000035100000}"/>
    <cellStyle name="20% - Accent5 3 9 2" xfId="4374" xr:uid="{00000000-0005-0000-0000-000036100000}"/>
    <cellStyle name="20% - Accent5 3 9 2 2" xfId="7231" xr:uid="{00000000-0005-0000-0000-000037100000}"/>
    <cellStyle name="20% - Accent5 3 9 2 3" xfId="15629" xr:uid="{00000000-0005-0000-0000-000038100000}"/>
    <cellStyle name="20% - Accent5 3 9 3" xfId="7230" xr:uid="{00000000-0005-0000-0000-000039100000}"/>
    <cellStyle name="20% - Accent5 3 9 4" xfId="12937" xr:uid="{00000000-0005-0000-0000-00003A100000}"/>
    <cellStyle name="20% - Accent5 4" xfId="94" xr:uid="{00000000-0005-0000-0000-00003B100000}"/>
    <cellStyle name="20% - Accent5 4 10" xfId="4375" xr:uid="{00000000-0005-0000-0000-00003C100000}"/>
    <cellStyle name="20% - Accent5 4 10 2" xfId="7233" xr:uid="{00000000-0005-0000-0000-00003D100000}"/>
    <cellStyle name="20% - Accent5 4 10 3" xfId="12939" xr:uid="{00000000-0005-0000-0000-00003E100000}"/>
    <cellStyle name="20% - Accent5 4 11" xfId="7232" xr:uid="{00000000-0005-0000-0000-00003F100000}"/>
    <cellStyle name="20% - Accent5 4 11 2" xfId="12940" xr:uid="{00000000-0005-0000-0000-000040100000}"/>
    <cellStyle name="20% - Accent5 4 12" xfId="12938" xr:uid="{00000000-0005-0000-0000-000041100000}"/>
    <cellStyle name="20% - Accent5 4 2" xfId="95" xr:uid="{00000000-0005-0000-0000-000042100000}"/>
    <cellStyle name="20% - Accent5 4 2 2" xfId="384" xr:uid="{00000000-0005-0000-0000-000043100000}"/>
    <cellStyle name="20% - Accent5 4 2 2 2" xfId="7235" xr:uid="{00000000-0005-0000-0000-000044100000}"/>
    <cellStyle name="20% - Accent5 4 2 2 3" xfId="15630" xr:uid="{00000000-0005-0000-0000-000045100000}"/>
    <cellStyle name="20% - Accent5 4 2 3" xfId="929" xr:uid="{00000000-0005-0000-0000-000046100000}"/>
    <cellStyle name="20% - Accent5 4 2 3 2" xfId="7236" xr:uid="{00000000-0005-0000-0000-000047100000}"/>
    <cellStyle name="20% - Accent5 4 2 3 3" xfId="15631" xr:uid="{00000000-0005-0000-0000-000048100000}"/>
    <cellStyle name="20% - Accent5 4 2 4" xfId="1558" xr:uid="{00000000-0005-0000-0000-000049100000}"/>
    <cellStyle name="20% - Accent5 4 2 4 2" xfId="7237" xr:uid="{00000000-0005-0000-0000-00004A100000}"/>
    <cellStyle name="20% - Accent5 4 2 4 3" xfId="15632" xr:uid="{00000000-0005-0000-0000-00004B100000}"/>
    <cellStyle name="20% - Accent5 4 2 5" xfId="2244" xr:uid="{00000000-0005-0000-0000-00004C100000}"/>
    <cellStyle name="20% - Accent5 4 2 5 2" xfId="7238" xr:uid="{00000000-0005-0000-0000-00004D100000}"/>
    <cellStyle name="20% - Accent5 4 2 5 3" xfId="15633" xr:uid="{00000000-0005-0000-0000-00004E100000}"/>
    <cellStyle name="20% - Accent5 4 2 6" xfId="4376" xr:uid="{00000000-0005-0000-0000-00004F100000}"/>
    <cellStyle name="20% - Accent5 4 2 6 2" xfId="7239" xr:uid="{00000000-0005-0000-0000-000050100000}"/>
    <cellStyle name="20% - Accent5 4 2 6 3" xfId="15634" xr:uid="{00000000-0005-0000-0000-000051100000}"/>
    <cellStyle name="20% - Accent5 4 2 7" xfId="7234" xr:uid="{00000000-0005-0000-0000-000052100000}"/>
    <cellStyle name="20% - Accent5 4 2 8" xfId="12941" xr:uid="{00000000-0005-0000-0000-000053100000}"/>
    <cellStyle name="20% - Accent5 4 3" xfId="385" xr:uid="{00000000-0005-0000-0000-000054100000}"/>
    <cellStyle name="20% - Accent5 4 3 2" xfId="930" xr:uid="{00000000-0005-0000-0000-000055100000}"/>
    <cellStyle name="20% - Accent5 4 3 2 2" xfId="7241" xr:uid="{00000000-0005-0000-0000-000056100000}"/>
    <cellStyle name="20% - Accent5 4 3 2 3" xfId="15635" xr:uid="{00000000-0005-0000-0000-000057100000}"/>
    <cellStyle name="20% - Accent5 4 3 3" xfId="1559" xr:uid="{00000000-0005-0000-0000-000058100000}"/>
    <cellStyle name="20% - Accent5 4 3 3 2" xfId="7242" xr:uid="{00000000-0005-0000-0000-000059100000}"/>
    <cellStyle name="20% - Accent5 4 3 3 3" xfId="15636" xr:uid="{00000000-0005-0000-0000-00005A100000}"/>
    <cellStyle name="20% - Accent5 4 3 4" xfId="2245" xr:uid="{00000000-0005-0000-0000-00005B100000}"/>
    <cellStyle name="20% - Accent5 4 3 4 2" xfId="7243" xr:uid="{00000000-0005-0000-0000-00005C100000}"/>
    <cellStyle name="20% - Accent5 4 3 4 3" xfId="15637" xr:uid="{00000000-0005-0000-0000-00005D100000}"/>
    <cellStyle name="20% - Accent5 4 3 5" xfId="4377" xr:uid="{00000000-0005-0000-0000-00005E100000}"/>
    <cellStyle name="20% - Accent5 4 3 5 2" xfId="7244" xr:uid="{00000000-0005-0000-0000-00005F100000}"/>
    <cellStyle name="20% - Accent5 4 3 5 3" xfId="15638" xr:uid="{00000000-0005-0000-0000-000060100000}"/>
    <cellStyle name="20% - Accent5 4 3 6" xfId="7240" xr:uid="{00000000-0005-0000-0000-000061100000}"/>
    <cellStyle name="20% - Accent5 4 3 7" xfId="12942" xr:uid="{00000000-0005-0000-0000-000062100000}"/>
    <cellStyle name="20% - Accent5 4 4" xfId="386" xr:uid="{00000000-0005-0000-0000-000063100000}"/>
    <cellStyle name="20% - Accent5 4 4 2" xfId="931" xr:uid="{00000000-0005-0000-0000-000064100000}"/>
    <cellStyle name="20% - Accent5 4 4 2 2" xfId="7246" xr:uid="{00000000-0005-0000-0000-000065100000}"/>
    <cellStyle name="20% - Accent5 4 4 2 3" xfId="15639" xr:uid="{00000000-0005-0000-0000-000066100000}"/>
    <cellStyle name="20% - Accent5 4 4 3" xfId="1560" xr:uid="{00000000-0005-0000-0000-000067100000}"/>
    <cellStyle name="20% - Accent5 4 4 3 2" xfId="7247" xr:uid="{00000000-0005-0000-0000-000068100000}"/>
    <cellStyle name="20% - Accent5 4 4 3 3" xfId="15640" xr:uid="{00000000-0005-0000-0000-000069100000}"/>
    <cellStyle name="20% - Accent5 4 4 4" xfId="2246" xr:uid="{00000000-0005-0000-0000-00006A100000}"/>
    <cellStyle name="20% - Accent5 4 4 4 2" xfId="7248" xr:uid="{00000000-0005-0000-0000-00006B100000}"/>
    <cellStyle name="20% - Accent5 4 4 4 3" xfId="15641" xr:uid="{00000000-0005-0000-0000-00006C100000}"/>
    <cellStyle name="20% - Accent5 4 4 5" xfId="4378" xr:uid="{00000000-0005-0000-0000-00006D100000}"/>
    <cellStyle name="20% - Accent5 4 4 5 2" xfId="7249" xr:uid="{00000000-0005-0000-0000-00006E100000}"/>
    <cellStyle name="20% - Accent5 4 4 5 3" xfId="15642" xr:uid="{00000000-0005-0000-0000-00006F100000}"/>
    <cellStyle name="20% - Accent5 4 4 6" xfId="7245" xr:uid="{00000000-0005-0000-0000-000070100000}"/>
    <cellStyle name="20% - Accent5 4 4 7" xfId="12943" xr:uid="{00000000-0005-0000-0000-000071100000}"/>
    <cellStyle name="20% - Accent5 4 5" xfId="383" xr:uid="{00000000-0005-0000-0000-000072100000}"/>
    <cellStyle name="20% - Accent5 4 5 2" xfId="1372" xr:uid="{00000000-0005-0000-0000-000073100000}"/>
    <cellStyle name="20% - Accent5 4 5 2 2" xfId="7251" xr:uid="{00000000-0005-0000-0000-000074100000}"/>
    <cellStyle name="20% - Accent5 4 5 2 3" xfId="15643" xr:uid="{00000000-0005-0000-0000-000075100000}"/>
    <cellStyle name="20% - Accent5 4 5 3" xfId="1561" xr:uid="{00000000-0005-0000-0000-000076100000}"/>
    <cellStyle name="20% - Accent5 4 5 3 2" xfId="7252" xr:uid="{00000000-0005-0000-0000-000077100000}"/>
    <cellStyle name="20% - Accent5 4 5 3 3" xfId="15644" xr:uid="{00000000-0005-0000-0000-000078100000}"/>
    <cellStyle name="20% - Accent5 4 5 4" xfId="2247" xr:uid="{00000000-0005-0000-0000-000079100000}"/>
    <cellStyle name="20% - Accent5 4 5 4 2" xfId="7253" xr:uid="{00000000-0005-0000-0000-00007A100000}"/>
    <cellStyle name="20% - Accent5 4 5 4 3" xfId="15645" xr:uid="{00000000-0005-0000-0000-00007B100000}"/>
    <cellStyle name="20% - Accent5 4 5 5" xfId="4379" xr:uid="{00000000-0005-0000-0000-00007C100000}"/>
    <cellStyle name="20% - Accent5 4 5 5 2" xfId="7254" xr:uid="{00000000-0005-0000-0000-00007D100000}"/>
    <cellStyle name="20% - Accent5 4 5 5 3" xfId="15646" xr:uid="{00000000-0005-0000-0000-00007E100000}"/>
    <cellStyle name="20% - Accent5 4 5 6" xfId="7250" xr:uid="{00000000-0005-0000-0000-00007F100000}"/>
    <cellStyle name="20% - Accent5 4 5 7" xfId="12944" xr:uid="{00000000-0005-0000-0000-000080100000}"/>
    <cellStyle name="20% - Accent5 4 6" xfId="928" xr:uid="{00000000-0005-0000-0000-000081100000}"/>
    <cellStyle name="20% - Accent5 4 6 2" xfId="1562" xr:uid="{00000000-0005-0000-0000-000082100000}"/>
    <cellStyle name="20% - Accent5 4 6 2 2" xfId="7256" xr:uid="{00000000-0005-0000-0000-000083100000}"/>
    <cellStyle name="20% - Accent5 4 6 2 3" xfId="15647" xr:uid="{00000000-0005-0000-0000-000084100000}"/>
    <cellStyle name="20% - Accent5 4 6 3" xfId="2248" xr:uid="{00000000-0005-0000-0000-000085100000}"/>
    <cellStyle name="20% - Accent5 4 6 3 2" xfId="7257" xr:uid="{00000000-0005-0000-0000-000086100000}"/>
    <cellStyle name="20% - Accent5 4 6 3 3" xfId="15648" xr:uid="{00000000-0005-0000-0000-000087100000}"/>
    <cellStyle name="20% - Accent5 4 6 4" xfId="4380" xr:uid="{00000000-0005-0000-0000-000088100000}"/>
    <cellStyle name="20% - Accent5 4 6 4 2" xfId="7258" xr:uid="{00000000-0005-0000-0000-000089100000}"/>
    <cellStyle name="20% - Accent5 4 6 4 3" xfId="15649" xr:uid="{00000000-0005-0000-0000-00008A100000}"/>
    <cellStyle name="20% - Accent5 4 6 5" xfId="7255" xr:uid="{00000000-0005-0000-0000-00008B100000}"/>
    <cellStyle name="20% - Accent5 4 6 6" xfId="12945" xr:uid="{00000000-0005-0000-0000-00008C100000}"/>
    <cellStyle name="20% - Accent5 4 7" xfId="1557" xr:uid="{00000000-0005-0000-0000-00008D100000}"/>
    <cellStyle name="20% - Accent5 4 7 2" xfId="2249" xr:uid="{00000000-0005-0000-0000-00008E100000}"/>
    <cellStyle name="20% - Accent5 4 7 2 2" xfId="7260" xr:uid="{00000000-0005-0000-0000-00008F100000}"/>
    <cellStyle name="20% - Accent5 4 7 2 3" xfId="15650" xr:uid="{00000000-0005-0000-0000-000090100000}"/>
    <cellStyle name="20% - Accent5 4 7 3" xfId="4381" xr:uid="{00000000-0005-0000-0000-000091100000}"/>
    <cellStyle name="20% - Accent5 4 7 3 2" xfId="7261" xr:uid="{00000000-0005-0000-0000-000092100000}"/>
    <cellStyle name="20% - Accent5 4 7 3 3" xfId="15651" xr:uid="{00000000-0005-0000-0000-000093100000}"/>
    <cellStyle name="20% - Accent5 4 7 4" xfId="7259" xr:uid="{00000000-0005-0000-0000-000094100000}"/>
    <cellStyle name="20% - Accent5 4 7 5" xfId="12946" xr:uid="{00000000-0005-0000-0000-000095100000}"/>
    <cellStyle name="20% - Accent5 4 8" xfId="3960" xr:uid="{00000000-0005-0000-0000-000096100000}"/>
    <cellStyle name="20% - Accent5 4 8 2" xfId="4382" xr:uid="{00000000-0005-0000-0000-000097100000}"/>
    <cellStyle name="20% - Accent5 4 8 2 2" xfId="7263" xr:uid="{00000000-0005-0000-0000-000098100000}"/>
    <cellStyle name="20% - Accent5 4 8 2 3" xfId="15652" xr:uid="{00000000-0005-0000-0000-000099100000}"/>
    <cellStyle name="20% - Accent5 4 8 3" xfId="7262" xr:uid="{00000000-0005-0000-0000-00009A100000}"/>
    <cellStyle name="20% - Accent5 4 8 4" xfId="12947" xr:uid="{00000000-0005-0000-0000-00009B100000}"/>
    <cellStyle name="20% - Accent5 4 9" xfId="2243" xr:uid="{00000000-0005-0000-0000-00009C100000}"/>
    <cellStyle name="20% - Accent5 4 9 2" xfId="7264" xr:uid="{00000000-0005-0000-0000-00009D100000}"/>
    <cellStyle name="20% - Accent5 4 9 3" xfId="12948" xr:uid="{00000000-0005-0000-0000-00009E100000}"/>
    <cellStyle name="20% - Accent5 5" xfId="96" xr:uid="{00000000-0005-0000-0000-00009F100000}"/>
    <cellStyle name="20% - Accent5 5 10" xfId="7265" xr:uid="{00000000-0005-0000-0000-0000A0100000}"/>
    <cellStyle name="20% - Accent5 5 10 2" xfId="12950" xr:uid="{00000000-0005-0000-0000-0000A1100000}"/>
    <cellStyle name="20% - Accent5 5 11" xfId="12949" xr:uid="{00000000-0005-0000-0000-0000A2100000}"/>
    <cellStyle name="20% - Accent5 5 2" xfId="388" xr:uid="{00000000-0005-0000-0000-0000A3100000}"/>
    <cellStyle name="20% - Accent5 5 2 2" xfId="933" xr:uid="{00000000-0005-0000-0000-0000A4100000}"/>
    <cellStyle name="20% - Accent5 5 2 2 2" xfId="7267" xr:uid="{00000000-0005-0000-0000-0000A5100000}"/>
    <cellStyle name="20% - Accent5 5 2 2 3" xfId="15653" xr:uid="{00000000-0005-0000-0000-0000A6100000}"/>
    <cellStyle name="20% - Accent5 5 2 3" xfId="1564" xr:uid="{00000000-0005-0000-0000-0000A7100000}"/>
    <cellStyle name="20% - Accent5 5 2 3 2" xfId="7268" xr:uid="{00000000-0005-0000-0000-0000A8100000}"/>
    <cellStyle name="20% - Accent5 5 2 3 3" xfId="15654" xr:uid="{00000000-0005-0000-0000-0000A9100000}"/>
    <cellStyle name="20% - Accent5 5 2 4" xfId="2251" xr:uid="{00000000-0005-0000-0000-0000AA100000}"/>
    <cellStyle name="20% - Accent5 5 2 4 2" xfId="7269" xr:uid="{00000000-0005-0000-0000-0000AB100000}"/>
    <cellStyle name="20% - Accent5 5 2 4 3" xfId="15655" xr:uid="{00000000-0005-0000-0000-0000AC100000}"/>
    <cellStyle name="20% - Accent5 5 2 5" xfId="4384" xr:uid="{00000000-0005-0000-0000-0000AD100000}"/>
    <cellStyle name="20% - Accent5 5 2 5 2" xfId="7270" xr:uid="{00000000-0005-0000-0000-0000AE100000}"/>
    <cellStyle name="20% - Accent5 5 2 5 3" xfId="15656" xr:uid="{00000000-0005-0000-0000-0000AF100000}"/>
    <cellStyle name="20% - Accent5 5 2 6" xfId="7266" xr:uid="{00000000-0005-0000-0000-0000B0100000}"/>
    <cellStyle name="20% - Accent5 5 2 7" xfId="12951" xr:uid="{00000000-0005-0000-0000-0000B1100000}"/>
    <cellStyle name="20% - Accent5 5 3" xfId="389" xr:uid="{00000000-0005-0000-0000-0000B2100000}"/>
    <cellStyle name="20% - Accent5 5 3 2" xfId="934" xr:uid="{00000000-0005-0000-0000-0000B3100000}"/>
    <cellStyle name="20% - Accent5 5 3 2 2" xfId="7272" xr:uid="{00000000-0005-0000-0000-0000B4100000}"/>
    <cellStyle name="20% - Accent5 5 3 2 3" xfId="15657" xr:uid="{00000000-0005-0000-0000-0000B5100000}"/>
    <cellStyle name="20% - Accent5 5 3 3" xfId="1565" xr:uid="{00000000-0005-0000-0000-0000B6100000}"/>
    <cellStyle name="20% - Accent5 5 3 3 2" xfId="7273" xr:uid="{00000000-0005-0000-0000-0000B7100000}"/>
    <cellStyle name="20% - Accent5 5 3 3 3" xfId="15658" xr:uid="{00000000-0005-0000-0000-0000B8100000}"/>
    <cellStyle name="20% - Accent5 5 3 4" xfId="2252" xr:uid="{00000000-0005-0000-0000-0000B9100000}"/>
    <cellStyle name="20% - Accent5 5 3 4 2" xfId="7274" xr:uid="{00000000-0005-0000-0000-0000BA100000}"/>
    <cellStyle name="20% - Accent5 5 3 4 3" xfId="15659" xr:uid="{00000000-0005-0000-0000-0000BB100000}"/>
    <cellStyle name="20% - Accent5 5 3 5" xfId="4385" xr:uid="{00000000-0005-0000-0000-0000BC100000}"/>
    <cellStyle name="20% - Accent5 5 3 5 2" xfId="7275" xr:uid="{00000000-0005-0000-0000-0000BD100000}"/>
    <cellStyle name="20% - Accent5 5 3 5 3" xfId="15660" xr:uid="{00000000-0005-0000-0000-0000BE100000}"/>
    <cellStyle name="20% - Accent5 5 3 6" xfId="7271" xr:uid="{00000000-0005-0000-0000-0000BF100000}"/>
    <cellStyle name="20% - Accent5 5 3 7" xfId="12952" xr:uid="{00000000-0005-0000-0000-0000C0100000}"/>
    <cellStyle name="20% - Accent5 5 4" xfId="387" xr:uid="{00000000-0005-0000-0000-0000C1100000}"/>
    <cellStyle name="20% - Accent5 5 4 2" xfId="1381" xr:uid="{00000000-0005-0000-0000-0000C2100000}"/>
    <cellStyle name="20% - Accent5 5 4 2 2" xfId="7277" xr:uid="{00000000-0005-0000-0000-0000C3100000}"/>
    <cellStyle name="20% - Accent5 5 4 2 3" xfId="15661" xr:uid="{00000000-0005-0000-0000-0000C4100000}"/>
    <cellStyle name="20% - Accent5 5 4 3" xfId="1566" xr:uid="{00000000-0005-0000-0000-0000C5100000}"/>
    <cellStyle name="20% - Accent5 5 4 3 2" xfId="7278" xr:uid="{00000000-0005-0000-0000-0000C6100000}"/>
    <cellStyle name="20% - Accent5 5 4 3 3" xfId="15662" xr:uid="{00000000-0005-0000-0000-0000C7100000}"/>
    <cellStyle name="20% - Accent5 5 4 4" xfId="2253" xr:uid="{00000000-0005-0000-0000-0000C8100000}"/>
    <cellStyle name="20% - Accent5 5 4 4 2" xfId="7279" xr:uid="{00000000-0005-0000-0000-0000C9100000}"/>
    <cellStyle name="20% - Accent5 5 4 4 3" xfId="15663" xr:uid="{00000000-0005-0000-0000-0000CA100000}"/>
    <cellStyle name="20% - Accent5 5 4 5" xfId="4386" xr:uid="{00000000-0005-0000-0000-0000CB100000}"/>
    <cellStyle name="20% - Accent5 5 4 5 2" xfId="7280" xr:uid="{00000000-0005-0000-0000-0000CC100000}"/>
    <cellStyle name="20% - Accent5 5 4 5 3" xfId="15664" xr:uid="{00000000-0005-0000-0000-0000CD100000}"/>
    <cellStyle name="20% - Accent5 5 4 6" xfId="7276" xr:uid="{00000000-0005-0000-0000-0000CE100000}"/>
    <cellStyle name="20% - Accent5 5 4 7" xfId="12953" xr:uid="{00000000-0005-0000-0000-0000CF100000}"/>
    <cellStyle name="20% - Accent5 5 5" xfId="932" xr:uid="{00000000-0005-0000-0000-0000D0100000}"/>
    <cellStyle name="20% - Accent5 5 5 2" xfId="1567" xr:uid="{00000000-0005-0000-0000-0000D1100000}"/>
    <cellStyle name="20% - Accent5 5 5 2 2" xfId="7282" xr:uid="{00000000-0005-0000-0000-0000D2100000}"/>
    <cellStyle name="20% - Accent5 5 5 2 3" xfId="15665" xr:uid="{00000000-0005-0000-0000-0000D3100000}"/>
    <cellStyle name="20% - Accent5 5 5 3" xfId="2254" xr:uid="{00000000-0005-0000-0000-0000D4100000}"/>
    <cellStyle name="20% - Accent5 5 5 3 2" xfId="7283" xr:uid="{00000000-0005-0000-0000-0000D5100000}"/>
    <cellStyle name="20% - Accent5 5 5 3 3" xfId="15666" xr:uid="{00000000-0005-0000-0000-0000D6100000}"/>
    <cellStyle name="20% - Accent5 5 5 4" xfId="4387" xr:uid="{00000000-0005-0000-0000-0000D7100000}"/>
    <cellStyle name="20% - Accent5 5 5 4 2" xfId="7284" xr:uid="{00000000-0005-0000-0000-0000D8100000}"/>
    <cellStyle name="20% - Accent5 5 5 4 3" xfId="15667" xr:uid="{00000000-0005-0000-0000-0000D9100000}"/>
    <cellStyle name="20% - Accent5 5 5 5" xfId="7281" xr:uid="{00000000-0005-0000-0000-0000DA100000}"/>
    <cellStyle name="20% - Accent5 5 5 6" xfId="12954" xr:uid="{00000000-0005-0000-0000-0000DB100000}"/>
    <cellStyle name="20% - Accent5 5 6" xfId="1563" xr:uid="{00000000-0005-0000-0000-0000DC100000}"/>
    <cellStyle name="20% - Accent5 5 6 2" xfId="2255" xr:uid="{00000000-0005-0000-0000-0000DD100000}"/>
    <cellStyle name="20% - Accent5 5 6 2 2" xfId="7286" xr:uid="{00000000-0005-0000-0000-0000DE100000}"/>
    <cellStyle name="20% - Accent5 5 6 2 3" xfId="15668" xr:uid="{00000000-0005-0000-0000-0000DF100000}"/>
    <cellStyle name="20% - Accent5 5 6 3" xfId="4388" xr:uid="{00000000-0005-0000-0000-0000E0100000}"/>
    <cellStyle name="20% - Accent5 5 6 3 2" xfId="7287" xr:uid="{00000000-0005-0000-0000-0000E1100000}"/>
    <cellStyle name="20% - Accent5 5 6 3 3" xfId="15669" xr:uid="{00000000-0005-0000-0000-0000E2100000}"/>
    <cellStyle name="20% - Accent5 5 6 4" xfId="7285" xr:uid="{00000000-0005-0000-0000-0000E3100000}"/>
    <cellStyle name="20% - Accent5 5 6 5" xfId="12955" xr:uid="{00000000-0005-0000-0000-0000E4100000}"/>
    <cellStyle name="20% - Accent5 5 7" xfId="3969" xr:uid="{00000000-0005-0000-0000-0000E5100000}"/>
    <cellStyle name="20% - Accent5 5 7 2" xfId="4389" xr:uid="{00000000-0005-0000-0000-0000E6100000}"/>
    <cellStyle name="20% - Accent5 5 7 2 2" xfId="7289" xr:uid="{00000000-0005-0000-0000-0000E7100000}"/>
    <cellStyle name="20% - Accent5 5 7 2 3" xfId="15670" xr:uid="{00000000-0005-0000-0000-0000E8100000}"/>
    <cellStyle name="20% - Accent5 5 7 3" xfId="7288" xr:uid="{00000000-0005-0000-0000-0000E9100000}"/>
    <cellStyle name="20% - Accent5 5 7 4" xfId="12956" xr:uid="{00000000-0005-0000-0000-0000EA100000}"/>
    <cellStyle name="20% - Accent5 5 8" xfId="2250" xr:uid="{00000000-0005-0000-0000-0000EB100000}"/>
    <cellStyle name="20% - Accent5 5 8 2" xfId="7290" xr:uid="{00000000-0005-0000-0000-0000EC100000}"/>
    <cellStyle name="20% - Accent5 5 8 3" xfId="12957" xr:uid="{00000000-0005-0000-0000-0000ED100000}"/>
    <cellStyle name="20% - Accent5 5 9" xfId="4383" xr:uid="{00000000-0005-0000-0000-0000EE100000}"/>
    <cellStyle name="20% - Accent5 5 9 2" xfId="7291" xr:uid="{00000000-0005-0000-0000-0000EF100000}"/>
    <cellStyle name="20% - Accent5 5 9 3" xfId="12958" xr:uid="{00000000-0005-0000-0000-0000F0100000}"/>
    <cellStyle name="20% - Accent5 6" xfId="390" xr:uid="{00000000-0005-0000-0000-0000F1100000}"/>
    <cellStyle name="20% - Accent5 6 2" xfId="1395" xr:uid="{00000000-0005-0000-0000-0000F2100000}"/>
    <cellStyle name="20% - Accent5 6 2 2" xfId="1569" xr:uid="{00000000-0005-0000-0000-0000F3100000}"/>
    <cellStyle name="20% - Accent5 6 2 2 2" xfId="7294" xr:uid="{00000000-0005-0000-0000-0000F4100000}"/>
    <cellStyle name="20% - Accent5 6 2 2 3" xfId="15671" xr:uid="{00000000-0005-0000-0000-0000F5100000}"/>
    <cellStyle name="20% - Accent5 6 2 3" xfId="2257" xr:uid="{00000000-0005-0000-0000-0000F6100000}"/>
    <cellStyle name="20% - Accent5 6 2 3 2" xfId="7295" xr:uid="{00000000-0005-0000-0000-0000F7100000}"/>
    <cellStyle name="20% - Accent5 6 2 3 3" xfId="15672" xr:uid="{00000000-0005-0000-0000-0000F8100000}"/>
    <cellStyle name="20% - Accent5 6 2 4" xfId="4391" xr:uid="{00000000-0005-0000-0000-0000F9100000}"/>
    <cellStyle name="20% - Accent5 6 2 4 2" xfId="7296" xr:uid="{00000000-0005-0000-0000-0000FA100000}"/>
    <cellStyle name="20% - Accent5 6 2 4 3" xfId="15673" xr:uid="{00000000-0005-0000-0000-0000FB100000}"/>
    <cellStyle name="20% - Accent5 6 2 5" xfId="7293" xr:uid="{00000000-0005-0000-0000-0000FC100000}"/>
    <cellStyle name="20% - Accent5 6 2 6" xfId="12960" xr:uid="{00000000-0005-0000-0000-0000FD100000}"/>
    <cellStyle name="20% - Accent5 6 3" xfId="935" xr:uid="{00000000-0005-0000-0000-0000FE100000}"/>
    <cellStyle name="20% - Accent5 6 3 2" xfId="1570" xr:uid="{00000000-0005-0000-0000-0000FF100000}"/>
    <cellStyle name="20% - Accent5 6 3 2 2" xfId="7298" xr:uid="{00000000-0005-0000-0000-000000110000}"/>
    <cellStyle name="20% - Accent5 6 3 2 3" xfId="15674" xr:uid="{00000000-0005-0000-0000-000001110000}"/>
    <cellStyle name="20% - Accent5 6 3 3" xfId="2258" xr:uid="{00000000-0005-0000-0000-000002110000}"/>
    <cellStyle name="20% - Accent5 6 3 3 2" xfId="7299" xr:uid="{00000000-0005-0000-0000-000003110000}"/>
    <cellStyle name="20% - Accent5 6 3 3 3" xfId="15675" xr:uid="{00000000-0005-0000-0000-000004110000}"/>
    <cellStyle name="20% - Accent5 6 3 4" xfId="4392" xr:uid="{00000000-0005-0000-0000-000005110000}"/>
    <cellStyle name="20% - Accent5 6 3 4 2" xfId="7300" xr:uid="{00000000-0005-0000-0000-000006110000}"/>
    <cellStyle name="20% - Accent5 6 3 4 3" xfId="15676" xr:uid="{00000000-0005-0000-0000-000007110000}"/>
    <cellStyle name="20% - Accent5 6 3 5" xfId="7297" xr:uid="{00000000-0005-0000-0000-000008110000}"/>
    <cellStyle name="20% - Accent5 6 3 6" xfId="12961" xr:uid="{00000000-0005-0000-0000-000009110000}"/>
    <cellStyle name="20% - Accent5 6 4" xfId="1568" xr:uid="{00000000-0005-0000-0000-00000A110000}"/>
    <cellStyle name="20% - Accent5 6 4 2" xfId="2259" xr:uid="{00000000-0005-0000-0000-00000B110000}"/>
    <cellStyle name="20% - Accent5 6 4 2 2" xfId="7302" xr:uid="{00000000-0005-0000-0000-00000C110000}"/>
    <cellStyle name="20% - Accent5 6 4 2 3" xfId="15677" xr:uid="{00000000-0005-0000-0000-00000D110000}"/>
    <cellStyle name="20% - Accent5 6 4 3" xfId="4393" xr:uid="{00000000-0005-0000-0000-00000E110000}"/>
    <cellStyle name="20% - Accent5 6 4 3 2" xfId="7303" xr:uid="{00000000-0005-0000-0000-00000F110000}"/>
    <cellStyle name="20% - Accent5 6 4 3 3" xfId="15678" xr:uid="{00000000-0005-0000-0000-000010110000}"/>
    <cellStyle name="20% - Accent5 6 4 4" xfId="7301" xr:uid="{00000000-0005-0000-0000-000011110000}"/>
    <cellStyle name="20% - Accent5 6 4 5" xfId="12962" xr:uid="{00000000-0005-0000-0000-000012110000}"/>
    <cellStyle name="20% - Accent5 6 5" xfId="3982" xr:uid="{00000000-0005-0000-0000-000013110000}"/>
    <cellStyle name="20% - Accent5 6 5 2" xfId="4394" xr:uid="{00000000-0005-0000-0000-000014110000}"/>
    <cellStyle name="20% - Accent5 6 5 2 2" xfId="7305" xr:uid="{00000000-0005-0000-0000-000015110000}"/>
    <cellStyle name="20% - Accent5 6 5 2 3" xfId="15679" xr:uid="{00000000-0005-0000-0000-000016110000}"/>
    <cellStyle name="20% - Accent5 6 5 3" xfId="7304" xr:uid="{00000000-0005-0000-0000-000017110000}"/>
    <cellStyle name="20% - Accent5 6 5 4" xfId="12963" xr:uid="{00000000-0005-0000-0000-000018110000}"/>
    <cellStyle name="20% - Accent5 6 6" xfId="2256" xr:uid="{00000000-0005-0000-0000-000019110000}"/>
    <cellStyle name="20% - Accent5 6 6 2" xfId="7306" xr:uid="{00000000-0005-0000-0000-00001A110000}"/>
    <cellStyle name="20% - Accent5 6 6 3" xfId="12964" xr:uid="{00000000-0005-0000-0000-00001B110000}"/>
    <cellStyle name="20% - Accent5 6 7" xfId="4390" xr:uid="{00000000-0005-0000-0000-00001C110000}"/>
    <cellStyle name="20% - Accent5 6 7 2" xfId="7307" xr:uid="{00000000-0005-0000-0000-00001D110000}"/>
    <cellStyle name="20% - Accent5 6 7 3" xfId="12965" xr:uid="{00000000-0005-0000-0000-00001E110000}"/>
    <cellStyle name="20% - Accent5 6 8" xfId="7292" xr:uid="{00000000-0005-0000-0000-00001F110000}"/>
    <cellStyle name="20% - Accent5 6 8 2" xfId="12966" xr:uid="{00000000-0005-0000-0000-000020110000}"/>
    <cellStyle name="20% - Accent5 6 9" xfId="12959" xr:uid="{00000000-0005-0000-0000-000021110000}"/>
    <cellStyle name="20% - Accent5 7" xfId="391" xr:uid="{00000000-0005-0000-0000-000022110000}"/>
    <cellStyle name="20% - Accent5 7 2" xfId="936" xr:uid="{00000000-0005-0000-0000-000023110000}"/>
    <cellStyle name="20% - Accent5 7 2 2" xfId="2261" xr:uid="{00000000-0005-0000-0000-000024110000}"/>
    <cellStyle name="20% - Accent5 7 2 2 2" xfId="7310" xr:uid="{00000000-0005-0000-0000-000025110000}"/>
    <cellStyle name="20% - Accent5 7 2 2 3" xfId="15680" xr:uid="{00000000-0005-0000-0000-000026110000}"/>
    <cellStyle name="20% - Accent5 7 2 3" xfId="4396" xr:uid="{00000000-0005-0000-0000-000027110000}"/>
    <cellStyle name="20% - Accent5 7 2 3 2" xfId="7311" xr:uid="{00000000-0005-0000-0000-000028110000}"/>
    <cellStyle name="20% - Accent5 7 2 3 3" xfId="15681" xr:uid="{00000000-0005-0000-0000-000029110000}"/>
    <cellStyle name="20% - Accent5 7 2 4" xfId="7309" xr:uid="{00000000-0005-0000-0000-00002A110000}"/>
    <cellStyle name="20% - Accent5 7 2 5" xfId="12968" xr:uid="{00000000-0005-0000-0000-00002B110000}"/>
    <cellStyle name="20% - Accent5 7 3" xfId="1571" xr:uid="{00000000-0005-0000-0000-00002C110000}"/>
    <cellStyle name="20% - Accent5 7 3 2" xfId="3996" xr:uid="{00000000-0005-0000-0000-00002D110000}"/>
    <cellStyle name="20% - Accent5 7 3 2 2" xfId="7313" xr:uid="{00000000-0005-0000-0000-00002E110000}"/>
    <cellStyle name="20% - Accent5 7 3 2 3" xfId="15682" xr:uid="{00000000-0005-0000-0000-00002F110000}"/>
    <cellStyle name="20% - Accent5 7 3 3" xfId="4397" xr:uid="{00000000-0005-0000-0000-000030110000}"/>
    <cellStyle name="20% - Accent5 7 3 3 2" xfId="7314" xr:uid="{00000000-0005-0000-0000-000031110000}"/>
    <cellStyle name="20% - Accent5 7 3 3 3" xfId="15683" xr:uid="{00000000-0005-0000-0000-000032110000}"/>
    <cellStyle name="20% - Accent5 7 3 4" xfId="7312" xr:uid="{00000000-0005-0000-0000-000033110000}"/>
    <cellStyle name="20% - Accent5 7 3 5" xfId="12969" xr:uid="{00000000-0005-0000-0000-000034110000}"/>
    <cellStyle name="20% - Accent5 7 4" xfId="2260" xr:uid="{00000000-0005-0000-0000-000035110000}"/>
    <cellStyle name="20% - Accent5 7 4 2" xfId="7315" xr:uid="{00000000-0005-0000-0000-000036110000}"/>
    <cellStyle name="20% - Accent5 7 4 3" xfId="12970" xr:uid="{00000000-0005-0000-0000-000037110000}"/>
    <cellStyle name="20% - Accent5 7 5" xfId="4395" xr:uid="{00000000-0005-0000-0000-000038110000}"/>
    <cellStyle name="20% - Accent5 7 5 2" xfId="7316" xr:uid="{00000000-0005-0000-0000-000039110000}"/>
    <cellStyle name="20% - Accent5 7 5 3" xfId="12971" xr:uid="{00000000-0005-0000-0000-00003A110000}"/>
    <cellStyle name="20% - Accent5 7 6" xfId="7308" xr:uid="{00000000-0005-0000-0000-00003B110000}"/>
    <cellStyle name="20% - Accent5 7 6 2" xfId="12972" xr:uid="{00000000-0005-0000-0000-00003C110000}"/>
    <cellStyle name="20% - Accent5 7 7" xfId="12967" xr:uid="{00000000-0005-0000-0000-00003D110000}"/>
    <cellStyle name="20% - Accent5 8" xfId="1330" xr:uid="{00000000-0005-0000-0000-00003E110000}"/>
    <cellStyle name="20% - Accent5 8 2" xfId="1572" xr:uid="{00000000-0005-0000-0000-00003F110000}"/>
    <cellStyle name="20% - Accent5 8 2 2" xfId="7318" xr:uid="{00000000-0005-0000-0000-000040110000}"/>
    <cellStyle name="20% - Accent5 8 2 3" xfId="12974" xr:uid="{00000000-0005-0000-0000-000041110000}"/>
    <cellStyle name="20% - Accent5 8 3" xfId="2262" xr:uid="{00000000-0005-0000-0000-000042110000}"/>
    <cellStyle name="20% - Accent5 8 3 2" xfId="7319" xr:uid="{00000000-0005-0000-0000-000043110000}"/>
    <cellStyle name="20% - Accent5 8 3 3" xfId="15684" xr:uid="{00000000-0005-0000-0000-000044110000}"/>
    <cellStyle name="20% - Accent5 8 4" xfId="4398" xr:uid="{00000000-0005-0000-0000-000045110000}"/>
    <cellStyle name="20% - Accent5 8 4 2" xfId="7320" xr:uid="{00000000-0005-0000-0000-000046110000}"/>
    <cellStyle name="20% - Accent5 8 4 3" xfId="15685" xr:uid="{00000000-0005-0000-0000-000047110000}"/>
    <cellStyle name="20% - Accent5 8 5" xfId="7317" xr:uid="{00000000-0005-0000-0000-000048110000}"/>
    <cellStyle name="20% - Accent5 8 6" xfId="12973" xr:uid="{00000000-0005-0000-0000-000049110000}"/>
    <cellStyle name="20% - Accent5 9" xfId="916" xr:uid="{00000000-0005-0000-0000-00004A110000}"/>
    <cellStyle name="20% - Accent5 9 2" xfId="1573" xr:uid="{00000000-0005-0000-0000-00004B110000}"/>
    <cellStyle name="20% - Accent5 9 2 2" xfId="7322" xr:uid="{00000000-0005-0000-0000-00004C110000}"/>
    <cellStyle name="20% - Accent5 9 2 3" xfId="15686" xr:uid="{00000000-0005-0000-0000-00004D110000}"/>
    <cellStyle name="20% - Accent5 9 3" xfId="2263" xr:uid="{00000000-0005-0000-0000-00004E110000}"/>
    <cellStyle name="20% - Accent5 9 3 2" xfId="7323" xr:uid="{00000000-0005-0000-0000-00004F110000}"/>
    <cellStyle name="20% - Accent5 9 3 3" xfId="15687" xr:uid="{00000000-0005-0000-0000-000050110000}"/>
    <cellStyle name="20% - Accent5 9 4" xfId="4399" xr:uid="{00000000-0005-0000-0000-000051110000}"/>
    <cellStyle name="20% - Accent5 9 4 2" xfId="7324" xr:uid="{00000000-0005-0000-0000-000052110000}"/>
    <cellStyle name="20% - Accent5 9 4 3" xfId="15688" xr:uid="{00000000-0005-0000-0000-000053110000}"/>
    <cellStyle name="20% - Accent5 9 5" xfId="7321" xr:uid="{00000000-0005-0000-0000-000054110000}"/>
    <cellStyle name="20% - Accent5 9 6" xfId="12975" xr:uid="{00000000-0005-0000-0000-000055110000}"/>
    <cellStyle name="20% - Accent6" xfId="42" builtinId="50" customBuiltin="1"/>
    <cellStyle name="20% - Accent6 10" xfId="1574" xr:uid="{00000000-0005-0000-0000-000057110000}"/>
    <cellStyle name="20% - Accent6 10 2" xfId="2265" xr:uid="{00000000-0005-0000-0000-000058110000}"/>
    <cellStyle name="20% - Accent6 10 2 2" xfId="7327" xr:uid="{00000000-0005-0000-0000-000059110000}"/>
    <cellStyle name="20% - Accent6 10 2 3" xfId="15689" xr:uid="{00000000-0005-0000-0000-00005A110000}"/>
    <cellStyle name="20% - Accent6 10 3" xfId="4401" xr:uid="{00000000-0005-0000-0000-00005B110000}"/>
    <cellStyle name="20% - Accent6 10 3 2" xfId="7328" xr:uid="{00000000-0005-0000-0000-00005C110000}"/>
    <cellStyle name="20% - Accent6 10 3 3" xfId="15690" xr:uid="{00000000-0005-0000-0000-00005D110000}"/>
    <cellStyle name="20% - Accent6 10 4" xfId="7326" xr:uid="{00000000-0005-0000-0000-00005E110000}"/>
    <cellStyle name="20% - Accent6 10 5" xfId="12977" xr:uid="{00000000-0005-0000-0000-00005F110000}"/>
    <cellStyle name="20% - Accent6 11" xfId="3919" xr:uid="{00000000-0005-0000-0000-000060110000}"/>
    <cellStyle name="20% - Accent6 11 2" xfId="4402" xr:uid="{00000000-0005-0000-0000-000061110000}"/>
    <cellStyle name="20% - Accent6 11 2 2" xfId="7330" xr:uid="{00000000-0005-0000-0000-000062110000}"/>
    <cellStyle name="20% - Accent6 11 2 3" xfId="15691" xr:uid="{00000000-0005-0000-0000-000063110000}"/>
    <cellStyle name="20% - Accent6 11 3" xfId="7329" xr:uid="{00000000-0005-0000-0000-000064110000}"/>
    <cellStyle name="20% - Accent6 11 4" xfId="12978" xr:uid="{00000000-0005-0000-0000-000065110000}"/>
    <cellStyle name="20% - Accent6 12" xfId="2264" xr:uid="{00000000-0005-0000-0000-000066110000}"/>
    <cellStyle name="20% - Accent6 12 2" xfId="7331" xr:uid="{00000000-0005-0000-0000-000067110000}"/>
    <cellStyle name="20% - Accent6 12 3" xfId="12979" xr:uid="{00000000-0005-0000-0000-000068110000}"/>
    <cellStyle name="20% - Accent6 13" xfId="4400" xr:uid="{00000000-0005-0000-0000-000069110000}"/>
    <cellStyle name="20% - Accent6 13 2" xfId="7332" xr:uid="{00000000-0005-0000-0000-00006A110000}"/>
    <cellStyle name="20% - Accent6 13 3" xfId="12980" xr:uid="{00000000-0005-0000-0000-00006B110000}"/>
    <cellStyle name="20% - Accent6 14" xfId="7325" xr:uid="{00000000-0005-0000-0000-00006C110000}"/>
    <cellStyle name="20% - Accent6 14 2" xfId="12981" xr:uid="{00000000-0005-0000-0000-00006D110000}"/>
    <cellStyle name="20% - Accent6 15" xfId="12976" xr:uid="{00000000-0005-0000-0000-00006E110000}"/>
    <cellStyle name="20% - Accent6 2" xfId="97" xr:uid="{00000000-0005-0000-0000-00006F110000}"/>
    <cellStyle name="20% - Accent6 2 10" xfId="3934" xr:uid="{00000000-0005-0000-0000-000070110000}"/>
    <cellStyle name="20% - Accent6 2 10 2" xfId="4404" xr:uid="{00000000-0005-0000-0000-000071110000}"/>
    <cellStyle name="20% - Accent6 2 10 2 2" xfId="7335" xr:uid="{00000000-0005-0000-0000-000072110000}"/>
    <cellStyle name="20% - Accent6 2 10 2 3" xfId="15692" xr:uid="{00000000-0005-0000-0000-000073110000}"/>
    <cellStyle name="20% - Accent6 2 10 3" xfId="7334" xr:uid="{00000000-0005-0000-0000-000074110000}"/>
    <cellStyle name="20% - Accent6 2 10 4" xfId="12983" xr:uid="{00000000-0005-0000-0000-000075110000}"/>
    <cellStyle name="20% - Accent6 2 11" xfId="2266" xr:uid="{00000000-0005-0000-0000-000076110000}"/>
    <cellStyle name="20% - Accent6 2 11 2" xfId="7336" xr:uid="{00000000-0005-0000-0000-000077110000}"/>
    <cellStyle name="20% - Accent6 2 11 3" xfId="12984" xr:uid="{00000000-0005-0000-0000-000078110000}"/>
    <cellStyle name="20% - Accent6 2 12" xfId="4403" xr:uid="{00000000-0005-0000-0000-000079110000}"/>
    <cellStyle name="20% - Accent6 2 12 2" xfId="7337" xr:uid="{00000000-0005-0000-0000-00007A110000}"/>
    <cellStyle name="20% - Accent6 2 12 3" xfId="12985" xr:uid="{00000000-0005-0000-0000-00007B110000}"/>
    <cellStyle name="20% - Accent6 2 13" xfId="7333" xr:uid="{00000000-0005-0000-0000-00007C110000}"/>
    <cellStyle name="20% - Accent6 2 13 2" xfId="12986" xr:uid="{00000000-0005-0000-0000-00007D110000}"/>
    <cellStyle name="20% - Accent6 2 14" xfId="12982" xr:uid="{00000000-0005-0000-0000-00007E110000}"/>
    <cellStyle name="20% - Accent6 2 2" xfId="98" xr:uid="{00000000-0005-0000-0000-00007F110000}"/>
    <cellStyle name="20% - Accent6 2 2 2" xfId="393" xr:uid="{00000000-0005-0000-0000-000080110000}"/>
    <cellStyle name="20% - Accent6 2 2 2 2" xfId="7339" xr:uid="{00000000-0005-0000-0000-000081110000}"/>
    <cellStyle name="20% - Accent6 2 2 2 3" xfId="15693" xr:uid="{00000000-0005-0000-0000-000082110000}"/>
    <cellStyle name="20% - Accent6 2 2 3" xfId="939" xr:uid="{00000000-0005-0000-0000-000083110000}"/>
    <cellStyle name="20% - Accent6 2 2 3 2" xfId="7340" xr:uid="{00000000-0005-0000-0000-000084110000}"/>
    <cellStyle name="20% - Accent6 2 2 3 3" xfId="15694" xr:uid="{00000000-0005-0000-0000-000085110000}"/>
    <cellStyle name="20% - Accent6 2 2 4" xfId="1576" xr:uid="{00000000-0005-0000-0000-000086110000}"/>
    <cellStyle name="20% - Accent6 2 2 4 2" xfId="7341" xr:uid="{00000000-0005-0000-0000-000087110000}"/>
    <cellStyle name="20% - Accent6 2 2 4 3" xfId="15695" xr:uid="{00000000-0005-0000-0000-000088110000}"/>
    <cellStyle name="20% - Accent6 2 2 5" xfId="2267" xr:uid="{00000000-0005-0000-0000-000089110000}"/>
    <cellStyle name="20% - Accent6 2 2 5 2" xfId="7342" xr:uid="{00000000-0005-0000-0000-00008A110000}"/>
    <cellStyle name="20% - Accent6 2 2 5 3" xfId="15696" xr:uid="{00000000-0005-0000-0000-00008B110000}"/>
    <cellStyle name="20% - Accent6 2 2 6" xfId="4405" xr:uid="{00000000-0005-0000-0000-00008C110000}"/>
    <cellStyle name="20% - Accent6 2 2 6 2" xfId="7343" xr:uid="{00000000-0005-0000-0000-00008D110000}"/>
    <cellStyle name="20% - Accent6 2 2 6 3" xfId="15697" xr:uid="{00000000-0005-0000-0000-00008E110000}"/>
    <cellStyle name="20% - Accent6 2 2 7" xfId="7338" xr:uid="{00000000-0005-0000-0000-00008F110000}"/>
    <cellStyle name="20% - Accent6 2 2 8" xfId="12987" xr:uid="{00000000-0005-0000-0000-000090110000}"/>
    <cellStyle name="20% - Accent6 2 3" xfId="99" xr:uid="{00000000-0005-0000-0000-000091110000}"/>
    <cellStyle name="20% - Accent6 2 3 2" xfId="394" xr:uid="{00000000-0005-0000-0000-000092110000}"/>
    <cellStyle name="20% - Accent6 2 3 2 2" xfId="7345" xr:uid="{00000000-0005-0000-0000-000093110000}"/>
    <cellStyle name="20% - Accent6 2 3 2 3" xfId="15698" xr:uid="{00000000-0005-0000-0000-000094110000}"/>
    <cellStyle name="20% - Accent6 2 3 3" xfId="940" xr:uid="{00000000-0005-0000-0000-000095110000}"/>
    <cellStyle name="20% - Accent6 2 3 3 2" xfId="7346" xr:uid="{00000000-0005-0000-0000-000096110000}"/>
    <cellStyle name="20% - Accent6 2 3 3 3" xfId="15699" xr:uid="{00000000-0005-0000-0000-000097110000}"/>
    <cellStyle name="20% - Accent6 2 3 4" xfId="1577" xr:uid="{00000000-0005-0000-0000-000098110000}"/>
    <cellStyle name="20% - Accent6 2 3 4 2" xfId="7347" xr:uid="{00000000-0005-0000-0000-000099110000}"/>
    <cellStyle name="20% - Accent6 2 3 4 3" xfId="15700" xr:uid="{00000000-0005-0000-0000-00009A110000}"/>
    <cellStyle name="20% - Accent6 2 3 5" xfId="2268" xr:uid="{00000000-0005-0000-0000-00009B110000}"/>
    <cellStyle name="20% - Accent6 2 3 5 2" xfId="7348" xr:uid="{00000000-0005-0000-0000-00009C110000}"/>
    <cellStyle name="20% - Accent6 2 3 5 3" xfId="15701" xr:uid="{00000000-0005-0000-0000-00009D110000}"/>
    <cellStyle name="20% - Accent6 2 3 6" xfId="4406" xr:uid="{00000000-0005-0000-0000-00009E110000}"/>
    <cellStyle name="20% - Accent6 2 3 6 2" xfId="7349" xr:uid="{00000000-0005-0000-0000-00009F110000}"/>
    <cellStyle name="20% - Accent6 2 3 6 3" xfId="15702" xr:uid="{00000000-0005-0000-0000-0000A0110000}"/>
    <cellStyle name="20% - Accent6 2 3 7" xfId="7344" xr:uid="{00000000-0005-0000-0000-0000A1110000}"/>
    <cellStyle name="20% - Accent6 2 3 8" xfId="12988" xr:uid="{00000000-0005-0000-0000-0000A2110000}"/>
    <cellStyle name="20% - Accent6 2 4" xfId="100" xr:uid="{00000000-0005-0000-0000-0000A3110000}"/>
    <cellStyle name="20% - Accent6 2 4 2" xfId="395" xr:uid="{00000000-0005-0000-0000-0000A4110000}"/>
    <cellStyle name="20% - Accent6 2 4 2 2" xfId="7351" xr:uid="{00000000-0005-0000-0000-0000A5110000}"/>
    <cellStyle name="20% - Accent6 2 4 2 3" xfId="15703" xr:uid="{00000000-0005-0000-0000-0000A6110000}"/>
    <cellStyle name="20% - Accent6 2 4 3" xfId="941" xr:uid="{00000000-0005-0000-0000-0000A7110000}"/>
    <cellStyle name="20% - Accent6 2 4 3 2" xfId="7352" xr:uid="{00000000-0005-0000-0000-0000A8110000}"/>
    <cellStyle name="20% - Accent6 2 4 3 3" xfId="15704" xr:uid="{00000000-0005-0000-0000-0000A9110000}"/>
    <cellStyle name="20% - Accent6 2 4 4" xfId="1578" xr:uid="{00000000-0005-0000-0000-0000AA110000}"/>
    <cellStyle name="20% - Accent6 2 4 4 2" xfId="7353" xr:uid="{00000000-0005-0000-0000-0000AB110000}"/>
    <cellStyle name="20% - Accent6 2 4 4 3" xfId="15705" xr:uid="{00000000-0005-0000-0000-0000AC110000}"/>
    <cellStyle name="20% - Accent6 2 4 5" xfId="2269" xr:uid="{00000000-0005-0000-0000-0000AD110000}"/>
    <cellStyle name="20% - Accent6 2 4 5 2" xfId="7354" xr:uid="{00000000-0005-0000-0000-0000AE110000}"/>
    <cellStyle name="20% - Accent6 2 4 5 3" xfId="15706" xr:uid="{00000000-0005-0000-0000-0000AF110000}"/>
    <cellStyle name="20% - Accent6 2 4 6" xfId="4407" xr:uid="{00000000-0005-0000-0000-0000B0110000}"/>
    <cellStyle name="20% - Accent6 2 4 6 2" xfId="7355" xr:uid="{00000000-0005-0000-0000-0000B1110000}"/>
    <cellStyle name="20% - Accent6 2 4 6 3" xfId="15707" xr:uid="{00000000-0005-0000-0000-0000B2110000}"/>
    <cellStyle name="20% - Accent6 2 4 7" xfId="7350" xr:uid="{00000000-0005-0000-0000-0000B3110000}"/>
    <cellStyle name="20% - Accent6 2 4 8" xfId="12989" xr:uid="{00000000-0005-0000-0000-0000B4110000}"/>
    <cellStyle name="20% - Accent6 2 5" xfId="396" xr:uid="{00000000-0005-0000-0000-0000B5110000}"/>
    <cellStyle name="20% - Accent6 2 5 2" xfId="942" xr:uid="{00000000-0005-0000-0000-0000B6110000}"/>
    <cellStyle name="20% - Accent6 2 5 2 2" xfId="7357" xr:uid="{00000000-0005-0000-0000-0000B7110000}"/>
    <cellStyle name="20% - Accent6 2 5 2 3" xfId="15708" xr:uid="{00000000-0005-0000-0000-0000B8110000}"/>
    <cellStyle name="20% - Accent6 2 5 3" xfId="1579" xr:uid="{00000000-0005-0000-0000-0000B9110000}"/>
    <cellStyle name="20% - Accent6 2 5 3 2" xfId="7358" xr:uid="{00000000-0005-0000-0000-0000BA110000}"/>
    <cellStyle name="20% - Accent6 2 5 3 3" xfId="15709" xr:uid="{00000000-0005-0000-0000-0000BB110000}"/>
    <cellStyle name="20% - Accent6 2 5 4" xfId="2270" xr:uid="{00000000-0005-0000-0000-0000BC110000}"/>
    <cellStyle name="20% - Accent6 2 5 4 2" xfId="7359" xr:uid="{00000000-0005-0000-0000-0000BD110000}"/>
    <cellStyle name="20% - Accent6 2 5 4 3" xfId="15710" xr:uid="{00000000-0005-0000-0000-0000BE110000}"/>
    <cellStyle name="20% - Accent6 2 5 5" xfId="4408" xr:uid="{00000000-0005-0000-0000-0000BF110000}"/>
    <cellStyle name="20% - Accent6 2 5 5 2" xfId="7360" xr:uid="{00000000-0005-0000-0000-0000C0110000}"/>
    <cellStyle name="20% - Accent6 2 5 5 3" xfId="15711" xr:uid="{00000000-0005-0000-0000-0000C1110000}"/>
    <cellStyle name="20% - Accent6 2 5 6" xfId="7356" xr:uid="{00000000-0005-0000-0000-0000C2110000}"/>
    <cellStyle name="20% - Accent6 2 5 7" xfId="12990" xr:uid="{00000000-0005-0000-0000-0000C3110000}"/>
    <cellStyle name="20% - Accent6 2 6" xfId="397" xr:uid="{00000000-0005-0000-0000-0000C4110000}"/>
    <cellStyle name="20% - Accent6 2 6 2" xfId="943" xr:uid="{00000000-0005-0000-0000-0000C5110000}"/>
    <cellStyle name="20% - Accent6 2 6 2 2" xfId="7362" xr:uid="{00000000-0005-0000-0000-0000C6110000}"/>
    <cellStyle name="20% - Accent6 2 6 2 3" xfId="15712" xr:uid="{00000000-0005-0000-0000-0000C7110000}"/>
    <cellStyle name="20% - Accent6 2 6 3" xfId="1580" xr:uid="{00000000-0005-0000-0000-0000C8110000}"/>
    <cellStyle name="20% - Accent6 2 6 3 2" xfId="7363" xr:uid="{00000000-0005-0000-0000-0000C9110000}"/>
    <cellStyle name="20% - Accent6 2 6 3 3" xfId="15713" xr:uid="{00000000-0005-0000-0000-0000CA110000}"/>
    <cellStyle name="20% - Accent6 2 6 4" xfId="2271" xr:uid="{00000000-0005-0000-0000-0000CB110000}"/>
    <cellStyle name="20% - Accent6 2 6 4 2" xfId="7364" xr:uid="{00000000-0005-0000-0000-0000CC110000}"/>
    <cellStyle name="20% - Accent6 2 6 4 3" xfId="15714" xr:uid="{00000000-0005-0000-0000-0000CD110000}"/>
    <cellStyle name="20% - Accent6 2 6 5" xfId="4409" xr:uid="{00000000-0005-0000-0000-0000CE110000}"/>
    <cellStyle name="20% - Accent6 2 6 5 2" xfId="7365" xr:uid="{00000000-0005-0000-0000-0000CF110000}"/>
    <cellStyle name="20% - Accent6 2 6 5 3" xfId="15715" xr:uid="{00000000-0005-0000-0000-0000D0110000}"/>
    <cellStyle name="20% - Accent6 2 6 6" xfId="7361" xr:uid="{00000000-0005-0000-0000-0000D1110000}"/>
    <cellStyle name="20% - Accent6 2 6 7" xfId="12991" xr:uid="{00000000-0005-0000-0000-0000D2110000}"/>
    <cellStyle name="20% - Accent6 2 7" xfId="392" xr:uid="{00000000-0005-0000-0000-0000D3110000}"/>
    <cellStyle name="20% - Accent6 2 7 2" xfId="1347" xr:uid="{00000000-0005-0000-0000-0000D4110000}"/>
    <cellStyle name="20% - Accent6 2 7 2 2" xfId="7367" xr:uid="{00000000-0005-0000-0000-0000D5110000}"/>
    <cellStyle name="20% - Accent6 2 7 2 3" xfId="15716" xr:uid="{00000000-0005-0000-0000-0000D6110000}"/>
    <cellStyle name="20% - Accent6 2 7 3" xfId="1581" xr:uid="{00000000-0005-0000-0000-0000D7110000}"/>
    <cellStyle name="20% - Accent6 2 7 3 2" xfId="7368" xr:uid="{00000000-0005-0000-0000-0000D8110000}"/>
    <cellStyle name="20% - Accent6 2 7 3 3" xfId="15717" xr:uid="{00000000-0005-0000-0000-0000D9110000}"/>
    <cellStyle name="20% - Accent6 2 7 4" xfId="2272" xr:uid="{00000000-0005-0000-0000-0000DA110000}"/>
    <cellStyle name="20% - Accent6 2 7 4 2" xfId="7369" xr:uid="{00000000-0005-0000-0000-0000DB110000}"/>
    <cellStyle name="20% - Accent6 2 7 4 3" xfId="15718" xr:uid="{00000000-0005-0000-0000-0000DC110000}"/>
    <cellStyle name="20% - Accent6 2 7 5" xfId="4410" xr:uid="{00000000-0005-0000-0000-0000DD110000}"/>
    <cellStyle name="20% - Accent6 2 7 5 2" xfId="7370" xr:uid="{00000000-0005-0000-0000-0000DE110000}"/>
    <cellStyle name="20% - Accent6 2 7 5 3" xfId="15719" xr:uid="{00000000-0005-0000-0000-0000DF110000}"/>
    <cellStyle name="20% - Accent6 2 7 6" xfId="7366" xr:uid="{00000000-0005-0000-0000-0000E0110000}"/>
    <cellStyle name="20% - Accent6 2 7 7" xfId="12992" xr:uid="{00000000-0005-0000-0000-0000E1110000}"/>
    <cellStyle name="20% - Accent6 2 8" xfId="938" xr:uid="{00000000-0005-0000-0000-0000E2110000}"/>
    <cellStyle name="20% - Accent6 2 8 2" xfId="1582" xr:uid="{00000000-0005-0000-0000-0000E3110000}"/>
    <cellStyle name="20% - Accent6 2 8 2 2" xfId="7372" xr:uid="{00000000-0005-0000-0000-0000E4110000}"/>
    <cellStyle name="20% - Accent6 2 8 2 3" xfId="15720" xr:uid="{00000000-0005-0000-0000-0000E5110000}"/>
    <cellStyle name="20% - Accent6 2 8 3" xfId="2273" xr:uid="{00000000-0005-0000-0000-0000E6110000}"/>
    <cellStyle name="20% - Accent6 2 8 3 2" xfId="7373" xr:uid="{00000000-0005-0000-0000-0000E7110000}"/>
    <cellStyle name="20% - Accent6 2 8 3 3" xfId="15721" xr:uid="{00000000-0005-0000-0000-0000E8110000}"/>
    <cellStyle name="20% - Accent6 2 8 4" xfId="4411" xr:uid="{00000000-0005-0000-0000-0000E9110000}"/>
    <cellStyle name="20% - Accent6 2 8 4 2" xfId="7374" xr:uid="{00000000-0005-0000-0000-0000EA110000}"/>
    <cellStyle name="20% - Accent6 2 8 4 3" xfId="15722" xr:uid="{00000000-0005-0000-0000-0000EB110000}"/>
    <cellStyle name="20% - Accent6 2 8 5" xfId="7371" xr:uid="{00000000-0005-0000-0000-0000EC110000}"/>
    <cellStyle name="20% - Accent6 2 8 6" xfId="12993" xr:uid="{00000000-0005-0000-0000-0000ED110000}"/>
    <cellStyle name="20% - Accent6 2 9" xfId="1575" xr:uid="{00000000-0005-0000-0000-0000EE110000}"/>
    <cellStyle name="20% - Accent6 2 9 2" xfId="2274" xr:uid="{00000000-0005-0000-0000-0000EF110000}"/>
    <cellStyle name="20% - Accent6 2 9 2 2" xfId="7376" xr:uid="{00000000-0005-0000-0000-0000F0110000}"/>
    <cellStyle name="20% - Accent6 2 9 2 3" xfId="15723" xr:uid="{00000000-0005-0000-0000-0000F1110000}"/>
    <cellStyle name="20% - Accent6 2 9 3" xfId="4412" xr:uid="{00000000-0005-0000-0000-0000F2110000}"/>
    <cellStyle name="20% - Accent6 2 9 3 2" xfId="7377" xr:uid="{00000000-0005-0000-0000-0000F3110000}"/>
    <cellStyle name="20% - Accent6 2 9 3 3" xfId="15724" xr:uid="{00000000-0005-0000-0000-0000F4110000}"/>
    <cellStyle name="20% - Accent6 2 9 4" xfId="7375" xr:uid="{00000000-0005-0000-0000-0000F5110000}"/>
    <cellStyle name="20% - Accent6 2 9 5" xfId="12994" xr:uid="{00000000-0005-0000-0000-0000F6110000}"/>
    <cellStyle name="20% - Accent6 3" xfId="101" xr:uid="{00000000-0005-0000-0000-0000F7110000}"/>
    <cellStyle name="20% - Accent6 3 10" xfId="2275" xr:uid="{00000000-0005-0000-0000-0000F8110000}"/>
    <cellStyle name="20% - Accent6 3 10 2" xfId="7379" xr:uid="{00000000-0005-0000-0000-0000F9110000}"/>
    <cellStyle name="20% - Accent6 3 10 3" xfId="12996" xr:uid="{00000000-0005-0000-0000-0000FA110000}"/>
    <cellStyle name="20% - Accent6 3 11" xfId="4413" xr:uid="{00000000-0005-0000-0000-0000FB110000}"/>
    <cellStyle name="20% - Accent6 3 11 2" xfId="7380" xr:uid="{00000000-0005-0000-0000-0000FC110000}"/>
    <cellStyle name="20% - Accent6 3 11 3" xfId="12997" xr:uid="{00000000-0005-0000-0000-0000FD110000}"/>
    <cellStyle name="20% - Accent6 3 12" xfId="7378" xr:uid="{00000000-0005-0000-0000-0000FE110000}"/>
    <cellStyle name="20% - Accent6 3 12 2" xfId="12998" xr:uid="{00000000-0005-0000-0000-0000FF110000}"/>
    <cellStyle name="20% - Accent6 3 13" xfId="12995" xr:uid="{00000000-0005-0000-0000-000000120000}"/>
    <cellStyle name="20% - Accent6 3 2" xfId="102" xr:uid="{00000000-0005-0000-0000-000001120000}"/>
    <cellStyle name="20% - Accent6 3 2 2" xfId="399" xr:uid="{00000000-0005-0000-0000-000002120000}"/>
    <cellStyle name="20% - Accent6 3 2 2 2" xfId="7382" xr:uid="{00000000-0005-0000-0000-000003120000}"/>
    <cellStyle name="20% - Accent6 3 2 2 3" xfId="15725" xr:uid="{00000000-0005-0000-0000-000004120000}"/>
    <cellStyle name="20% - Accent6 3 2 3" xfId="945" xr:uid="{00000000-0005-0000-0000-000005120000}"/>
    <cellStyle name="20% - Accent6 3 2 3 2" xfId="7383" xr:uid="{00000000-0005-0000-0000-000006120000}"/>
    <cellStyle name="20% - Accent6 3 2 3 3" xfId="15726" xr:uid="{00000000-0005-0000-0000-000007120000}"/>
    <cellStyle name="20% - Accent6 3 2 4" xfId="1584" xr:uid="{00000000-0005-0000-0000-000008120000}"/>
    <cellStyle name="20% - Accent6 3 2 4 2" xfId="7384" xr:uid="{00000000-0005-0000-0000-000009120000}"/>
    <cellStyle name="20% - Accent6 3 2 4 3" xfId="15727" xr:uid="{00000000-0005-0000-0000-00000A120000}"/>
    <cellStyle name="20% - Accent6 3 2 5" xfId="2276" xr:uid="{00000000-0005-0000-0000-00000B120000}"/>
    <cellStyle name="20% - Accent6 3 2 5 2" xfId="7385" xr:uid="{00000000-0005-0000-0000-00000C120000}"/>
    <cellStyle name="20% - Accent6 3 2 5 3" xfId="15728" xr:uid="{00000000-0005-0000-0000-00000D120000}"/>
    <cellStyle name="20% - Accent6 3 2 6" xfId="4414" xr:uid="{00000000-0005-0000-0000-00000E120000}"/>
    <cellStyle name="20% - Accent6 3 2 6 2" xfId="7386" xr:uid="{00000000-0005-0000-0000-00000F120000}"/>
    <cellStyle name="20% - Accent6 3 2 6 3" xfId="15729" xr:uid="{00000000-0005-0000-0000-000010120000}"/>
    <cellStyle name="20% - Accent6 3 2 7" xfId="7381" xr:uid="{00000000-0005-0000-0000-000011120000}"/>
    <cellStyle name="20% - Accent6 3 2 8" xfId="12999" xr:uid="{00000000-0005-0000-0000-000012120000}"/>
    <cellStyle name="20% - Accent6 3 3" xfId="103" xr:uid="{00000000-0005-0000-0000-000013120000}"/>
    <cellStyle name="20% - Accent6 3 3 2" xfId="400" xr:uid="{00000000-0005-0000-0000-000014120000}"/>
    <cellStyle name="20% - Accent6 3 3 2 2" xfId="7388" xr:uid="{00000000-0005-0000-0000-000015120000}"/>
    <cellStyle name="20% - Accent6 3 3 2 3" xfId="15730" xr:uid="{00000000-0005-0000-0000-000016120000}"/>
    <cellStyle name="20% - Accent6 3 3 3" xfId="946" xr:uid="{00000000-0005-0000-0000-000017120000}"/>
    <cellStyle name="20% - Accent6 3 3 3 2" xfId="7389" xr:uid="{00000000-0005-0000-0000-000018120000}"/>
    <cellStyle name="20% - Accent6 3 3 3 3" xfId="15731" xr:uid="{00000000-0005-0000-0000-000019120000}"/>
    <cellStyle name="20% - Accent6 3 3 4" xfId="1585" xr:uid="{00000000-0005-0000-0000-00001A120000}"/>
    <cellStyle name="20% - Accent6 3 3 4 2" xfId="7390" xr:uid="{00000000-0005-0000-0000-00001B120000}"/>
    <cellStyle name="20% - Accent6 3 3 4 3" xfId="15732" xr:uid="{00000000-0005-0000-0000-00001C120000}"/>
    <cellStyle name="20% - Accent6 3 3 5" xfId="2277" xr:uid="{00000000-0005-0000-0000-00001D120000}"/>
    <cellStyle name="20% - Accent6 3 3 5 2" xfId="7391" xr:uid="{00000000-0005-0000-0000-00001E120000}"/>
    <cellStyle name="20% - Accent6 3 3 5 3" xfId="15733" xr:uid="{00000000-0005-0000-0000-00001F120000}"/>
    <cellStyle name="20% - Accent6 3 3 6" xfId="4415" xr:uid="{00000000-0005-0000-0000-000020120000}"/>
    <cellStyle name="20% - Accent6 3 3 6 2" xfId="7392" xr:uid="{00000000-0005-0000-0000-000021120000}"/>
    <cellStyle name="20% - Accent6 3 3 6 3" xfId="15734" xr:uid="{00000000-0005-0000-0000-000022120000}"/>
    <cellStyle name="20% - Accent6 3 3 7" xfId="7387" xr:uid="{00000000-0005-0000-0000-000023120000}"/>
    <cellStyle name="20% - Accent6 3 3 8" xfId="13000" xr:uid="{00000000-0005-0000-0000-000024120000}"/>
    <cellStyle name="20% - Accent6 3 4" xfId="401" xr:uid="{00000000-0005-0000-0000-000025120000}"/>
    <cellStyle name="20% - Accent6 3 4 2" xfId="947" xr:uid="{00000000-0005-0000-0000-000026120000}"/>
    <cellStyle name="20% - Accent6 3 4 2 2" xfId="7394" xr:uid="{00000000-0005-0000-0000-000027120000}"/>
    <cellStyle name="20% - Accent6 3 4 2 3" xfId="15735" xr:uid="{00000000-0005-0000-0000-000028120000}"/>
    <cellStyle name="20% - Accent6 3 4 3" xfId="1586" xr:uid="{00000000-0005-0000-0000-000029120000}"/>
    <cellStyle name="20% - Accent6 3 4 3 2" xfId="7395" xr:uid="{00000000-0005-0000-0000-00002A120000}"/>
    <cellStyle name="20% - Accent6 3 4 3 3" xfId="15736" xr:uid="{00000000-0005-0000-0000-00002B120000}"/>
    <cellStyle name="20% - Accent6 3 4 4" xfId="2278" xr:uid="{00000000-0005-0000-0000-00002C120000}"/>
    <cellStyle name="20% - Accent6 3 4 4 2" xfId="7396" xr:uid="{00000000-0005-0000-0000-00002D120000}"/>
    <cellStyle name="20% - Accent6 3 4 4 3" xfId="15737" xr:uid="{00000000-0005-0000-0000-00002E120000}"/>
    <cellStyle name="20% - Accent6 3 4 5" xfId="4416" xr:uid="{00000000-0005-0000-0000-00002F120000}"/>
    <cellStyle name="20% - Accent6 3 4 5 2" xfId="7397" xr:uid="{00000000-0005-0000-0000-000030120000}"/>
    <cellStyle name="20% - Accent6 3 4 5 3" xfId="15738" xr:uid="{00000000-0005-0000-0000-000031120000}"/>
    <cellStyle name="20% - Accent6 3 4 6" xfId="7393" xr:uid="{00000000-0005-0000-0000-000032120000}"/>
    <cellStyle name="20% - Accent6 3 4 7" xfId="13001" xr:uid="{00000000-0005-0000-0000-000033120000}"/>
    <cellStyle name="20% - Accent6 3 5" xfId="402" xr:uid="{00000000-0005-0000-0000-000034120000}"/>
    <cellStyle name="20% - Accent6 3 5 2" xfId="948" xr:uid="{00000000-0005-0000-0000-000035120000}"/>
    <cellStyle name="20% - Accent6 3 5 2 2" xfId="7399" xr:uid="{00000000-0005-0000-0000-000036120000}"/>
    <cellStyle name="20% - Accent6 3 5 2 3" xfId="15739" xr:uid="{00000000-0005-0000-0000-000037120000}"/>
    <cellStyle name="20% - Accent6 3 5 3" xfId="1587" xr:uid="{00000000-0005-0000-0000-000038120000}"/>
    <cellStyle name="20% - Accent6 3 5 3 2" xfId="7400" xr:uid="{00000000-0005-0000-0000-000039120000}"/>
    <cellStyle name="20% - Accent6 3 5 3 3" xfId="15740" xr:uid="{00000000-0005-0000-0000-00003A120000}"/>
    <cellStyle name="20% - Accent6 3 5 4" xfId="2279" xr:uid="{00000000-0005-0000-0000-00003B120000}"/>
    <cellStyle name="20% - Accent6 3 5 4 2" xfId="7401" xr:uid="{00000000-0005-0000-0000-00003C120000}"/>
    <cellStyle name="20% - Accent6 3 5 4 3" xfId="15741" xr:uid="{00000000-0005-0000-0000-00003D120000}"/>
    <cellStyle name="20% - Accent6 3 5 5" xfId="4417" xr:uid="{00000000-0005-0000-0000-00003E120000}"/>
    <cellStyle name="20% - Accent6 3 5 5 2" xfId="7402" xr:uid="{00000000-0005-0000-0000-00003F120000}"/>
    <cellStyle name="20% - Accent6 3 5 5 3" xfId="15742" xr:uid="{00000000-0005-0000-0000-000040120000}"/>
    <cellStyle name="20% - Accent6 3 5 6" xfId="7398" xr:uid="{00000000-0005-0000-0000-000041120000}"/>
    <cellStyle name="20% - Accent6 3 5 7" xfId="13002" xr:uid="{00000000-0005-0000-0000-000042120000}"/>
    <cellStyle name="20% - Accent6 3 6" xfId="398" xr:uid="{00000000-0005-0000-0000-000043120000}"/>
    <cellStyle name="20% - Accent6 3 6 2" xfId="1361" xr:uid="{00000000-0005-0000-0000-000044120000}"/>
    <cellStyle name="20% - Accent6 3 6 2 2" xfId="7404" xr:uid="{00000000-0005-0000-0000-000045120000}"/>
    <cellStyle name="20% - Accent6 3 6 2 3" xfId="15743" xr:uid="{00000000-0005-0000-0000-000046120000}"/>
    <cellStyle name="20% - Accent6 3 6 3" xfId="1588" xr:uid="{00000000-0005-0000-0000-000047120000}"/>
    <cellStyle name="20% - Accent6 3 6 3 2" xfId="7405" xr:uid="{00000000-0005-0000-0000-000048120000}"/>
    <cellStyle name="20% - Accent6 3 6 3 3" xfId="15744" xr:uid="{00000000-0005-0000-0000-000049120000}"/>
    <cellStyle name="20% - Accent6 3 6 4" xfId="2280" xr:uid="{00000000-0005-0000-0000-00004A120000}"/>
    <cellStyle name="20% - Accent6 3 6 4 2" xfId="7406" xr:uid="{00000000-0005-0000-0000-00004B120000}"/>
    <cellStyle name="20% - Accent6 3 6 4 3" xfId="15745" xr:uid="{00000000-0005-0000-0000-00004C120000}"/>
    <cellStyle name="20% - Accent6 3 6 5" xfId="4418" xr:uid="{00000000-0005-0000-0000-00004D120000}"/>
    <cellStyle name="20% - Accent6 3 6 5 2" xfId="7407" xr:uid="{00000000-0005-0000-0000-00004E120000}"/>
    <cellStyle name="20% - Accent6 3 6 5 3" xfId="15746" xr:uid="{00000000-0005-0000-0000-00004F120000}"/>
    <cellStyle name="20% - Accent6 3 6 6" xfId="7403" xr:uid="{00000000-0005-0000-0000-000050120000}"/>
    <cellStyle name="20% - Accent6 3 6 7" xfId="13003" xr:uid="{00000000-0005-0000-0000-000051120000}"/>
    <cellStyle name="20% - Accent6 3 7" xfId="944" xr:uid="{00000000-0005-0000-0000-000052120000}"/>
    <cellStyle name="20% - Accent6 3 7 2" xfId="1589" xr:uid="{00000000-0005-0000-0000-000053120000}"/>
    <cellStyle name="20% - Accent6 3 7 2 2" xfId="7409" xr:uid="{00000000-0005-0000-0000-000054120000}"/>
    <cellStyle name="20% - Accent6 3 7 2 3" xfId="15747" xr:uid="{00000000-0005-0000-0000-000055120000}"/>
    <cellStyle name="20% - Accent6 3 7 3" xfId="2281" xr:uid="{00000000-0005-0000-0000-000056120000}"/>
    <cellStyle name="20% - Accent6 3 7 3 2" xfId="7410" xr:uid="{00000000-0005-0000-0000-000057120000}"/>
    <cellStyle name="20% - Accent6 3 7 3 3" xfId="15748" xr:uid="{00000000-0005-0000-0000-000058120000}"/>
    <cellStyle name="20% - Accent6 3 7 4" xfId="4419" xr:uid="{00000000-0005-0000-0000-000059120000}"/>
    <cellStyle name="20% - Accent6 3 7 4 2" xfId="7411" xr:uid="{00000000-0005-0000-0000-00005A120000}"/>
    <cellStyle name="20% - Accent6 3 7 4 3" xfId="15749" xr:uid="{00000000-0005-0000-0000-00005B120000}"/>
    <cellStyle name="20% - Accent6 3 7 5" xfId="7408" xr:uid="{00000000-0005-0000-0000-00005C120000}"/>
    <cellStyle name="20% - Accent6 3 7 6" xfId="13004" xr:uid="{00000000-0005-0000-0000-00005D120000}"/>
    <cellStyle name="20% - Accent6 3 8" xfId="1583" xr:uid="{00000000-0005-0000-0000-00005E120000}"/>
    <cellStyle name="20% - Accent6 3 8 2" xfId="2282" xr:uid="{00000000-0005-0000-0000-00005F120000}"/>
    <cellStyle name="20% - Accent6 3 8 2 2" xfId="7413" xr:uid="{00000000-0005-0000-0000-000060120000}"/>
    <cellStyle name="20% - Accent6 3 8 2 3" xfId="15750" xr:uid="{00000000-0005-0000-0000-000061120000}"/>
    <cellStyle name="20% - Accent6 3 8 3" xfId="4420" xr:uid="{00000000-0005-0000-0000-000062120000}"/>
    <cellStyle name="20% - Accent6 3 8 3 2" xfId="7414" xr:uid="{00000000-0005-0000-0000-000063120000}"/>
    <cellStyle name="20% - Accent6 3 8 3 3" xfId="15751" xr:uid="{00000000-0005-0000-0000-000064120000}"/>
    <cellStyle name="20% - Accent6 3 8 4" xfId="7412" xr:uid="{00000000-0005-0000-0000-000065120000}"/>
    <cellStyle name="20% - Accent6 3 8 5" xfId="13005" xr:uid="{00000000-0005-0000-0000-000066120000}"/>
    <cellStyle name="20% - Accent6 3 9" xfId="3948" xr:uid="{00000000-0005-0000-0000-000067120000}"/>
    <cellStyle name="20% - Accent6 3 9 2" xfId="4421" xr:uid="{00000000-0005-0000-0000-000068120000}"/>
    <cellStyle name="20% - Accent6 3 9 2 2" xfId="7416" xr:uid="{00000000-0005-0000-0000-000069120000}"/>
    <cellStyle name="20% - Accent6 3 9 2 3" xfId="15752" xr:uid="{00000000-0005-0000-0000-00006A120000}"/>
    <cellStyle name="20% - Accent6 3 9 3" xfId="7415" xr:uid="{00000000-0005-0000-0000-00006B120000}"/>
    <cellStyle name="20% - Accent6 3 9 4" xfId="13006" xr:uid="{00000000-0005-0000-0000-00006C120000}"/>
    <cellStyle name="20% - Accent6 4" xfId="104" xr:uid="{00000000-0005-0000-0000-00006D120000}"/>
    <cellStyle name="20% - Accent6 4 10" xfId="4422" xr:uid="{00000000-0005-0000-0000-00006E120000}"/>
    <cellStyle name="20% - Accent6 4 10 2" xfId="7418" xr:uid="{00000000-0005-0000-0000-00006F120000}"/>
    <cellStyle name="20% - Accent6 4 10 3" xfId="13008" xr:uid="{00000000-0005-0000-0000-000070120000}"/>
    <cellStyle name="20% - Accent6 4 11" xfId="7417" xr:uid="{00000000-0005-0000-0000-000071120000}"/>
    <cellStyle name="20% - Accent6 4 11 2" xfId="13009" xr:uid="{00000000-0005-0000-0000-000072120000}"/>
    <cellStyle name="20% - Accent6 4 12" xfId="13007" xr:uid="{00000000-0005-0000-0000-000073120000}"/>
    <cellStyle name="20% - Accent6 4 2" xfId="105" xr:uid="{00000000-0005-0000-0000-000074120000}"/>
    <cellStyle name="20% - Accent6 4 2 2" xfId="404" xr:uid="{00000000-0005-0000-0000-000075120000}"/>
    <cellStyle name="20% - Accent6 4 2 2 2" xfId="7420" xr:uid="{00000000-0005-0000-0000-000076120000}"/>
    <cellStyle name="20% - Accent6 4 2 2 3" xfId="15753" xr:uid="{00000000-0005-0000-0000-000077120000}"/>
    <cellStyle name="20% - Accent6 4 2 3" xfId="950" xr:uid="{00000000-0005-0000-0000-000078120000}"/>
    <cellStyle name="20% - Accent6 4 2 3 2" xfId="7421" xr:uid="{00000000-0005-0000-0000-000079120000}"/>
    <cellStyle name="20% - Accent6 4 2 3 3" xfId="15754" xr:uid="{00000000-0005-0000-0000-00007A120000}"/>
    <cellStyle name="20% - Accent6 4 2 4" xfId="1591" xr:uid="{00000000-0005-0000-0000-00007B120000}"/>
    <cellStyle name="20% - Accent6 4 2 4 2" xfId="7422" xr:uid="{00000000-0005-0000-0000-00007C120000}"/>
    <cellStyle name="20% - Accent6 4 2 4 3" xfId="15755" xr:uid="{00000000-0005-0000-0000-00007D120000}"/>
    <cellStyle name="20% - Accent6 4 2 5" xfId="2284" xr:uid="{00000000-0005-0000-0000-00007E120000}"/>
    <cellStyle name="20% - Accent6 4 2 5 2" xfId="7423" xr:uid="{00000000-0005-0000-0000-00007F120000}"/>
    <cellStyle name="20% - Accent6 4 2 5 3" xfId="15756" xr:uid="{00000000-0005-0000-0000-000080120000}"/>
    <cellStyle name="20% - Accent6 4 2 6" xfId="4423" xr:uid="{00000000-0005-0000-0000-000081120000}"/>
    <cellStyle name="20% - Accent6 4 2 6 2" xfId="7424" xr:uid="{00000000-0005-0000-0000-000082120000}"/>
    <cellStyle name="20% - Accent6 4 2 6 3" xfId="15757" xr:uid="{00000000-0005-0000-0000-000083120000}"/>
    <cellStyle name="20% - Accent6 4 2 7" xfId="7419" xr:uid="{00000000-0005-0000-0000-000084120000}"/>
    <cellStyle name="20% - Accent6 4 2 8" xfId="13010" xr:uid="{00000000-0005-0000-0000-000085120000}"/>
    <cellStyle name="20% - Accent6 4 3" xfId="405" xr:uid="{00000000-0005-0000-0000-000086120000}"/>
    <cellStyle name="20% - Accent6 4 3 2" xfId="951" xr:uid="{00000000-0005-0000-0000-000087120000}"/>
    <cellStyle name="20% - Accent6 4 3 2 2" xfId="7426" xr:uid="{00000000-0005-0000-0000-000088120000}"/>
    <cellStyle name="20% - Accent6 4 3 2 3" xfId="15758" xr:uid="{00000000-0005-0000-0000-000089120000}"/>
    <cellStyle name="20% - Accent6 4 3 3" xfId="1592" xr:uid="{00000000-0005-0000-0000-00008A120000}"/>
    <cellStyle name="20% - Accent6 4 3 3 2" xfId="7427" xr:uid="{00000000-0005-0000-0000-00008B120000}"/>
    <cellStyle name="20% - Accent6 4 3 3 3" xfId="15759" xr:uid="{00000000-0005-0000-0000-00008C120000}"/>
    <cellStyle name="20% - Accent6 4 3 4" xfId="2285" xr:uid="{00000000-0005-0000-0000-00008D120000}"/>
    <cellStyle name="20% - Accent6 4 3 4 2" xfId="7428" xr:uid="{00000000-0005-0000-0000-00008E120000}"/>
    <cellStyle name="20% - Accent6 4 3 4 3" xfId="15760" xr:uid="{00000000-0005-0000-0000-00008F120000}"/>
    <cellStyle name="20% - Accent6 4 3 5" xfId="4424" xr:uid="{00000000-0005-0000-0000-000090120000}"/>
    <cellStyle name="20% - Accent6 4 3 5 2" xfId="7429" xr:uid="{00000000-0005-0000-0000-000091120000}"/>
    <cellStyle name="20% - Accent6 4 3 5 3" xfId="15761" xr:uid="{00000000-0005-0000-0000-000092120000}"/>
    <cellStyle name="20% - Accent6 4 3 6" xfId="7425" xr:uid="{00000000-0005-0000-0000-000093120000}"/>
    <cellStyle name="20% - Accent6 4 3 7" xfId="13011" xr:uid="{00000000-0005-0000-0000-000094120000}"/>
    <cellStyle name="20% - Accent6 4 4" xfId="406" xr:uid="{00000000-0005-0000-0000-000095120000}"/>
    <cellStyle name="20% - Accent6 4 4 2" xfId="952" xr:uid="{00000000-0005-0000-0000-000096120000}"/>
    <cellStyle name="20% - Accent6 4 4 2 2" xfId="7431" xr:uid="{00000000-0005-0000-0000-000097120000}"/>
    <cellStyle name="20% - Accent6 4 4 2 3" xfId="15762" xr:uid="{00000000-0005-0000-0000-000098120000}"/>
    <cellStyle name="20% - Accent6 4 4 3" xfId="1593" xr:uid="{00000000-0005-0000-0000-000099120000}"/>
    <cellStyle name="20% - Accent6 4 4 3 2" xfId="7432" xr:uid="{00000000-0005-0000-0000-00009A120000}"/>
    <cellStyle name="20% - Accent6 4 4 3 3" xfId="15763" xr:uid="{00000000-0005-0000-0000-00009B120000}"/>
    <cellStyle name="20% - Accent6 4 4 4" xfId="2286" xr:uid="{00000000-0005-0000-0000-00009C120000}"/>
    <cellStyle name="20% - Accent6 4 4 4 2" xfId="7433" xr:uid="{00000000-0005-0000-0000-00009D120000}"/>
    <cellStyle name="20% - Accent6 4 4 4 3" xfId="15764" xr:uid="{00000000-0005-0000-0000-00009E120000}"/>
    <cellStyle name="20% - Accent6 4 4 5" xfId="4425" xr:uid="{00000000-0005-0000-0000-00009F120000}"/>
    <cellStyle name="20% - Accent6 4 4 5 2" xfId="7434" xr:uid="{00000000-0005-0000-0000-0000A0120000}"/>
    <cellStyle name="20% - Accent6 4 4 5 3" xfId="15765" xr:uid="{00000000-0005-0000-0000-0000A1120000}"/>
    <cellStyle name="20% - Accent6 4 4 6" xfId="7430" xr:uid="{00000000-0005-0000-0000-0000A2120000}"/>
    <cellStyle name="20% - Accent6 4 4 7" xfId="13012" xr:uid="{00000000-0005-0000-0000-0000A3120000}"/>
    <cellStyle name="20% - Accent6 4 5" xfId="403" xr:uid="{00000000-0005-0000-0000-0000A4120000}"/>
    <cellStyle name="20% - Accent6 4 5 2" xfId="1374" xr:uid="{00000000-0005-0000-0000-0000A5120000}"/>
    <cellStyle name="20% - Accent6 4 5 2 2" xfId="7436" xr:uid="{00000000-0005-0000-0000-0000A6120000}"/>
    <cellStyle name="20% - Accent6 4 5 2 3" xfId="15766" xr:uid="{00000000-0005-0000-0000-0000A7120000}"/>
    <cellStyle name="20% - Accent6 4 5 3" xfId="1594" xr:uid="{00000000-0005-0000-0000-0000A8120000}"/>
    <cellStyle name="20% - Accent6 4 5 3 2" xfId="7437" xr:uid="{00000000-0005-0000-0000-0000A9120000}"/>
    <cellStyle name="20% - Accent6 4 5 3 3" xfId="15767" xr:uid="{00000000-0005-0000-0000-0000AA120000}"/>
    <cellStyle name="20% - Accent6 4 5 4" xfId="2287" xr:uid="{00000000-0005-0000-0000-0000AB120000}"/>
    <cellStyle name="20% - Accent6 4 5 4 2" xfId="7438" xr:uid="{00000000-0005-0000-0000-0000AC120000}"/>
    <cellStyle name="20% - Accent6 4 5 4 3" xfId="15768" xr:uid="{00000000-0005-0000-0000-0000AD120000}"/>
    <cellStyle name="20% - Accent6 4 5 5" xfId="4426" xr:uid="{00000000-0005-0000-0000-0000AE120000}"/>
    <cellStyle name="20% - Accent6 4 5 5 2" xfId="7439" xr:uid="{00000000-0005-0000-0000-0000AF120000}"/>
    <cellStyle name="20% - Accent6 4 5 5 3" xfId="15769" xr:uid="{00000000-0005-0000-0000-0000B0120000}"/>
    <cellStyle name="20% - Accent6 4 5 6" xfId="7435" xr:uid="{00000000-0005-0000-0000-0000B1120000}"/>
    <cellStyle name="20% - Accent6 4 5 7" xfId="13013" xr:uid="{00000000-0005-0000-0000-0000B2120000}"/>
    <cellStyle name="20% - Accent6 4 6" xfId="949" xr:uid="{00000000-0005-0000-0000-0000B3120000}"/>
    <cellStyle name="20% - Accent6 4 6 2" xfId="1595" xr:uid="{00000000-0005-0000-0000-0000B4120000}"/>
    <cellStyle name="20% - Accent6 4 6 2 2" xfId="7441" xr:uid="{00000000-0005-0000-0000-0000B5120000}"/>
    <cellStyle name="20% - Accent6 4 6 2 3" xfId="15770" xr:uid="{00000000-0005-0000-0000-0000B6120000}"/>
    <cellStyle name="20% - Accent6 4 6 3" xfId="2288" xr:uid="{00000000-0005-0000-0000-0000B7120000}"/>
    <cellStyle name="20% - Accent6 4 6 3 2" xfId="7442" xr:uid="{00000000-0005-0000-0000-0000B8120000}"/>
    <cellStyle name="20% - Accent6 4 6 3 3" xfId="15771" xr:uid="{00000000-0005-0000-0000-0000B9120000}"/>
    <cellStyle name="20% - Accent6 4 6 4" xfId="4427" xr:uid="{00000000-0005-0000-0000-0000BA120000}"/>
    <cellStyle name="20% - Accent6 4 6 4 2" xfId="7443" xr:uid="{00000000-0005-0000-0000-0000BB120000}"/>
    <cellStyle name="20% - Accent6 4 6 4 3" xfId="15772" xr:uid="{00000000-0005-0000-0000-0000BC120000}"/>
    <cellStyle name="20% - Accent6 4 6 5" xfId="7440" xr:uid="{00000000-0005-0000-0000-0000BD120000}"/>
    <cellStyle name="20% - Accent6 4 6 6" xfId="13014" xr:uid="{00000000-0005-0000-0000-0000BE120000}"/>
    <cellStyle name="20% - Accent6 4 7" xfId="1590" xr:uid="{00000000-0005-0000-0000-0000BF120000}"/>
    <cellStyle name="20% - Accent6 4 7 2" xfId="2289" xr:uid="{00000000-0005-0000-0000-0000C0120000}"/>
    <cellStyle name="20% - Accent6 4 7 2 2" xfId="7445" xr:uid="{00000000-0005-0000-0000-0000C1120000}"/>
    <cellStyle name="20% - Accent6 4 7 2 3" xfId="15773" xr:uid="{00000000-0005-0000-0000-0000C2120000}"/>
    <cellStyle name="20% - Accent6 4 7 3" xfId="4428" xr:uid="{00000000-0005-0000-0000-0000C3120000}"/>
    <cellStyle name="20% - Accent6 4 7 3 2" xfId="7446" xr:uid="{00000000-0005-0000-0000-0000C4120000}"/>
    <cellStyle name="20% - Accent6 4 7 3 3" xfId="15774" xr:uid="{00000000-0005-0000-0000-0000C5120000}"/>
    <cellStyle name="20% - Accent6 4 7 4" xfId="7444" xr:uid="{00000000-0005-0000-0000-0000C6120000}"/>
    <cellStyle name="20% - Accent6 4 7 5" xfId="13015" xr:uid="{00000000-0005-0000-0000-0000C7120000}"/>
    <cellStyle name="20% - Accent6 4 8" xfId="3962" xr:uid="{00000000-0005-0000-0000-0000C8120000}"/>
    <cellStyle name="20% - Accent6 4 8 2" xfId="4429" xr:uid="{00000000-0005-0000-0000-0000C9120000}"/>
    <cellStyle name="20% - Accent6 4 8 2 2" xfId="7448" xr:uid="{00000000-0005-0000-0000-0000CA120000}"/>
    <cellStyle name="20% - Accent6 4 8 2 3" xfId="15775" xr:uid="{00000000-0005-0000-0000-0000CB120000}"/>
    <cellStyle name="20% - Accent6 4 8 3" xfId="7447" xr:uid="{00000000-0005-0000-0000-0000CC120000}"/>
    <cellStyle name="20% - Accent6 4 8 4" xfId="13016" xr:uid="{00000000-0005-0000-0000-0000CD120000}"/>
    <cellStyle name="20% - Accent6 4 9" xfId="2283" xr:uid="{00000000-0005-0000-0000-0000CE120000}"/>
    <cellStyle name="20% - Accent6 4 9 2" xfId="7449" xr:uid="{00000000-0005-0000-0000-0000CF120000}"/>
    <cellStyle name="20% - Accent6 4 9 3" xfId="13017" xr:uid="{00000000-0005-0000-0000-0000D0120000}"/>
    <cellStyle name="20% - Accent6 5" xfId="106" xr:uid="{00000000-0005-0000-0000-0000D1120000}"/>
    <cellStyle name="20% - Accent6 5 10" xfId="7450" xr:uid="{00000000-0005-0000-0000-0000D2120000}"/>
    <cellStyle name="20% - Accent6 5 10 2" xfId="13019" xr:uid="{00000000-0005-0000-0000-0000D3120000}"/>
    <cellStyle name="20% - Accent6 5 11" xfId="13018" xr:uid="{00000000-0005-0000-0000-0000D4120000}"/>
    <cellStyle name="20% - Accent6 5 2" xfId="408" xr:uid="{00000000-0005-0000-0000-0000D5120000}"/>
    <cellStyle name="20% - Accent6 5 2 2" xfId="954" xr:uid="{00000000-0005-0000-0000-0000D6120000}"/>
    <cellStyle name="20% - Accent6 5 2 2 2" xfId="7452" xr:uid="{00000000-0005-0000-0000-0000D7120000}"/>
    <cellStyle name="20% - Accent6 5 2 2 3" xfId="15776" xr:uid="{00000000-0005-0000-0000-0000D8120000}"/>
    <cellStyle name="20% - Accent6 5 2 3" xfId="1597" xr:uid="{00000000-0005-0000-0000-0000D9120000}"/>
    <cellStyle name="20% - Accent6 5 2 3 2" xfId="7453" xr:uid="{00000000-0005-0000-0000-0000DA120000}"/>
    <cellStyle name="20% - Accent6 5 2 3 3" xfId="15777" xr:uid="{00000000-0005-0000-0000-0000DB120000}"/>
    <cellStyle name="20% - Accent6 5 2 4" xfId="2291" xr:uid="{00000000-0005-0000-0000-0000DC120000}"/>
    <cellStyle name="20% - Accent6 5 2 4 2" xfId="7454" xr:uid="{00000000-0005-0000-0000-0000DD120000}"/>
    <cellStyle name="20% - Accent6 5 2 4 3" xfId="15778" xr:uid="{00000000-0005-0000-0000-0000DE120000}"/>
    <cellStyle name="20% - Accent6 5 2 5" xfId="4431" xr:uid="{00000000-0005-0000-0000-0000DF120000}"/>
    <cellStyle name="20% - Accent6 5 2 5 2" xfId="7455" xr:uid="{00000000-0005-0000-0000-0000E0120000}"/>
    <cellStyle name="20% - Accent6 5 2 5 3" xfId="15779" xr:uid="{00000000-0005-0000-0000-0000E1120000}"/>
    <cellStyle name="20% - Accent6 5 2 6" xfId="7451" xr:uid="{00000000-0005-0000-0000-0000E2120000}"/>
    <cellStyle name="20% - Accent6 5 2 7" xfId="13020" xr:uid="{00000000-0005-0000-0000-0000E3120000}"/>
    <cellStyle name="20% - Accent6 5 3" xfId="409" xr:uid="{00000000-0005-0000-0000-0000E4120000}"/>
    <cellStyle name="20% - Accent6 5 3 2" xfId="955" xr:uid="{00000000-0005-0000-0000-0000E5120000}"/>
    <cellStyle name="20% - Accent6 5 3 2 2" xfId="7457" xr:uid="{00000000-0005-0000-0000-0000E6120000}"/>
    <cellStyle name="20% - Accent6 5 3 2 3" xfId="15780" xr:uid="{00000000-0005-0000-0000-0000E7120000}"/>
    <cellStyle name="20% - Accent6 5 3 3" xfId="1598" xr:uid="{00000000-0005-0000-0000-0000E8120000}"/>
    <cellStyle name="20% - Accent6 5 3 3 2" xfId="7458" xr:uid="{00000000-0005-0000-0000-0000E9120000}"/>
    <cellStyle name="20% - Accent6 5 3 3 3" xfId="15781" xr:uid="{00000000-0005-0000-0000-0000EA120000}"/>
    <cellStyle name="20% - Accent6 5 3 4" xfId="2292" xr:uid="{00000000-0005-0000-0000-0000EB120000}"/>
    <cellStyle name="20% - Accent6 5 3 4 2" xfId="7459" xr:uid="{00000000-0005-0000-0000-0000EC120000}"/>
    <cellStyle name="20% - Accent6 5 3 4 3" xfId="15782" xr:uid="{00000000-0005-0000-0000-0000ED120000}"/>
    <cellStyle name="20% - Accent6 5 3 5" xfId="4432" xr:uid="{00000000-0005-0000-0000-0000EE120000}"/>
    <cellStyle name="20% - Accent6 5 3 5 2" xfId="7460" xr:uid="{00000000-0005-0000-0000-0000EF120000}"/>
    <cellStyle name="20% - Accent6 5 3 5 3" xfId="15783" xr:uid="{00000000-0005-0000-0000-0000F0120000}"/>
    <cellStyle name="20% - Accent6 5 3 6" xfId="7456" xr:uid="{00000000-0005-0000-0000-0000F1120000}"/>
    <cellStyle name="20% - Accent6 5 3 7" xfId="13021" xr:uid="{00000000-0005-0000-0000-0000F2120000}"/>
    <cellStyle name="20% - Accent6 5 4" xfId="407" xr:uid="{00000000-0005-0000-0000-0000F3120000}"/>
    <cellStyle name="20% - Accent6 5 4 2" xfId="1382" xr:uid="{00000000-0005-0000-0000-0000F4120000}"/>
    <cellStyle name="20% - Accent6 5 4 2 2" xfId="7462" xr:uid="{00000000-0005-0000-0000-0000F5120000}"/>
    <cellStyle name="20% - Accent6 5 4 2 3" xfId="15784" xr:uid="{00000000-0005-0000-0000-0000F6120000}"/>
    <cellStyle name="20% - Accent6 5 4 3" xfId="1599" xr:uid="{00000000-0005-0000-0000-0000F7120000}"/>
    <cellStyle name="20% - Accent6 5 4 3 2" xfId="7463" xr:uid="{00000000-0005-0000-0000-0000F8120000}"/>
    <cellStyle name="20% - Accent6 5 4 3 3" xfId="15785" xr:uid="{00000000-0005-0000-0000-0000F9120000}"/>
    <cellStyle name="20% - Accent6 5 4 4" xfId="2293" xr:uid="{00000000-0005-0000-0000-0000FA120000}"/>
    <cellStyle name="20% - Accent6 5 4 4 2" xfId="7464" xr:uid="{00000000-0005-0000-0000-0000FB120000}"/>
    <cellStyle name="20% - Accent6 5 4 4 3" xfId="15786" xr:uid="{00000000-0005-0000-0000-0000FC120000}"/>
    <cellStyle name="20% - Accent6 5 4 5" xfId="4433" xr:uid="{00000000-0005-0000-0000-0000FD120000}"/>
    <cellStyle name="20% - Accent6 5 4 5 2" xfId="7465" xr:uid="{00000000-0005-0000-0000-0000FE120000}"/>
    <cellStyle name="20% - Accent6 5 4 5 3" xfId="15787" xr:uid="{00000000-0005-0000-0000-0000FF120000}"/>
    <cellStyle name="20% - Accent6 5 4 6" xfId="7461" xr:uid="{00000000-0005-0000-0000-000000130000}"/>
    <cellStyle name="20% - Accent6 5 4 7" xfId="13022" xr:uid="{00000000-0005-0000-0000-000001130000}"/>
    <cellStyle name="20% - Accent6 5 5" xfId="953" xr:uid="{00000000-0005-0000-0000-000002130000}"/>
    <cellStyle name="20% - Accent6 5 5 2" xfId="1600" xr:uid="{00000000-0005-0000-0000-000003130000}"/>
    <cellStyle name="20% - Accent6 5 5 2 2" xfId="7467" xr:uid="{00000000-0005-0000-0000-000004130000}"/>
    <cellStyle name="20% - Accent6 5 5 2 3" xfId="15788" xr:uid="{00000000-0005-0000-0000-000005130000}"/>
    <cellStyle name="20% - Accent6 5 5 3" xfId="2294" xr:uid="{00000000-0005-0000-0000-000006130000}"/>
    <cellStyle name="20% - Accent6 5 5 3 2" xfId="7468" xr:uid="{00000000-0005-0000-0000-000007130000}"/>
    <cellStyle name="20% - Accent6 5 5 3 3" xfId="15789" xr:uid="{00000000-0005-0000-0000-000008130000}"/>
    <cellStyle name="20% - Accent6 5 5 4" xfId="4434" xr:uid="{00000000-0005-0000-0000-000009130000}"/>
    <cellStyle name="20% - Accent6 5 5 4 2" xfId="7469" xr:uid="{00000000-0005-0000-0000-00000A130000}"/>
    <cellStyle name="20% - Accent6 5 5 4 3" xfId="15790" xr:uid="{00000000-0005-0000-0000-00000B130000}"/>
    <cellStyle name="20% - Accent6 5 5 5" xfId="7466" xr:uid="{00000000-0005-0000-0000-00000C130000}"/>
    <cellStyle name="20% - Accent6 5 5 6" xfId="13023" xr:uid="{00000000-0005-0000-0000-00000D130000}"/>
    <cellStyle name="20% - Accent6 5 6" xfId="1596" xr:uid="{00000000-0005-0000-0000-00000E130000}"/>
    <cellStyle name="20% - Accent6 5 6 2" xfId="2295" xr:uid="{00000000-0005-0000-0000-00000F130000}"/>
    <cellStyle name="20% - Accent6 5 6 2 2" xfId="7471" xr:uid="{00000000-0005-0000-0000-000010130000}"/>
    <cellStyle name="20% - Accent6 5 6 2 3" xfId="15791" xr:uid="{00000000-0005-0000-0000-000011130000}"/>
    <cellStyle name="20% - Accent6 5 6 3" xfId="4435" xr:uid="{00000000-0005-0000-0000-000012130000}"/>
    <cellStyle name="20% - Accent6 5 6 3 2" xfId="7472" xr:uid="{00000000-0005-0000-0000-000013130000}"/>
    <cellStyle name="20% - Accent6 5 6 3 3" xfId="15792" xr:uid="{00000000-0005-0000-0000-000014130000}"/>
    <cellStyle name="20% - Accent6 5 6 4" xfId="7470" xr:uid="{00000000-0005-0000-0000-000015130000}"/>
    <cellStyle name="20% - Accent6 5 6 5" xfId="13024" xr:uid="{00000000-0005-0000-0000-000016130000}"/>
    <cellStyle name="20% - Accent6 5 7" xfId="3970" xr:uid="{00000000-0005-0000-0000-000017130000}"/>
    <cellStyle name="20% - Accent6 5 7 2" xfId="4436" xr:uid="{00000000-0005-0000-0000-000018130000}"/>
    <cellStyle name="20% - Accent6 5 7 2 2" xfId="7474" xr:uid="{00000000-0005-0000-0000-000019130000}"/>
    <cellStyle name="20% - Accent6 5 7 2 3" xfId="15793" xr:uid="{00000000-0005-0000-0000-00001A130000}"/>
    <cellStyle name="20% - Accent6 5 7 3" xfId="7473" xr:uid="{00000000-0005-0000-0000-00001B130000}"/>
    <cellStyle name="20% - Accent6 5 7 4" xfId="13025" xr:uid="{00000000-0005-0000-0000-00001C130000}"/>
    <cellStyle name="20% - Accent6 5 8" xfId="2290" xr:uid="{00000000-0005-0000-0000-00001D130000}"/>
    <cellStyle name="20% - Accent6 5 8 2" xfId="7475" xr:uid="{00000000-0005-0000-0000-00001E130000}"/>
    <cellStyle name="20% - Accent6 5 8 3" xfId="13026" xr:uid="{00000000-0005-0000-0000-00001F130000}"/>
    <cellStyle name="20% - Accent6 5 9" xfId="4430" xr:uid="{00000000-0005-0000-0000-000020130000}"/>
    <cellStyle name="20% - Accent6 5 9 2" xfId="7476" xr:uid="{00000000-0005-0000-0000-000021130000}"/>
    <cellStyle name="20% - Accent6 5 9 3" xfId="13027" xr:uid="{00000000-0005-0000-0000-000022130000}"/>
    <cellStyle name="20% - Accent6 6" xfId="410" xr:uid="{00000000-0005-0000-0000-000023130000}"/>
    <cellStyle name="20% - Accent6 6 2" xfId="1396" xr:uid="{00000000-0005-0000-0000-000024130000}"/>
    <cellStyle name="20% - Accent6 6 2 2" xfId="1602" xr:uid="{00000000-0005-0000-0000-000025130000}"/>
    <cellStyle name="20% - Accent6 6 2 2 2" xfId="7479" xr:uid="{00000000-0005-0000-0000-000026130000}"/>
    <cellStyle name="20% - Accent6 6 2 2 3" xfId="15794" xr:uid="{00000000-0005-0000-0000-000027130000}"/>
    <cellStyle name="20% - Accent6 6 2 3" xfId="2297" xr:uid="{00000000-0005-0000-0000-000028130000}"/>
    <cellStyle name="20% - Accent6 6 2 3 2" xfId="7480" xr:uid="{00000000-0005-0000-0000-000029130000}"/>
    <cellStyle name="20% - Accent6 6 2 3 3" xfId="15795" xr:uid="{00000000-0005-0000-0000-00002A130000}"/>
    <cellStyle name="20% - Accent6 6 2 4" xfId="4438" xr:uid="{00000000-0005-0000-0000-00002B130000}"/>
    <cellStyle name="20% - Accent6 6 2 4 2" xfId="7481" xr:uid="{00000000-0005-0000-0000-00002C130000}"/>
    <cellStyle name="20% - Accent6 6 2 4 3" xfId="15796" xr:uid="{00000000-0005-0000-0000-00002D130000}"/>
    <cellStyle name="20% - Accent6 6 2 5" xfId="7478" xr:uid="{00000000-0005-0000-0000-00002E130000}"/>
    <cellStyle name="20% - Accent6 6 2 6" xfId="13029" xr:uid="{00000000-0005-0000-0000-00002F130000}"/>
    <cellStyle name="20% - Accent6 6 3" xfId="956" xr:uid="{00000000-0005-0000-0000-000030130000}"/>
    <cellStyle name="20% - Accent6 6 3 2" xfId="1603" xr:uid="{00000000-0005-0000-0000-000031130000}"/>
    <cellStyle name="20% - Accent6 6 3 2 2" xfId="7483" xr:uid="{00000000-0005-0000-0000-000032130000}"/>
    <cellStyle name="20% - Accent6 6 3 2 3" xfId="15797" xr:uid="{00000000-0005-0000-0000-000033130000}"/>
    <cellStyle name="20% - Accent6 6 3 3" xfId="2298" xr:uid="{00000000-0005-0000-0000-000034130000}"/>
    <cellStyle name="20% - Accent6 6 3 3 2" xfId="7484" xr:uid="{00000000-0005-0000-0000-000035130000}"/>
    <cellStyle name="20% - Accent6 6 3 3 3" xfId="15798" xr:uid="{00000000-0005-0000-0000-000036130000}"/>
    <cellStyle name="20% - Accent6 6 3 4" xfId="4439" xr:uid="{00000000-0005-0000-0000-000037130000}"/>
    <cellStyle name="20% - Accent6 6 3 4 2" xfId="7485" xr:uid="{00000000-0005-0000-0000-000038130000}"/>
    <cellStyle name="20% - Accent6 6 3 4 3" xfId="15799" xr:uid="{00000000-0005-0000-0000-000039130000}"/>
    <cellStyle name="20% - Accent6 6 3 5" xfId="7482" xr:uid="{00000000-0005-0000-0000-00003A130000}"/>
    <cellStyle name="20% - Accent6 6 3 6" xfId="13030" xr:uid="{00000000-0005-0000-0000-00003B130000}"/>
    <cellStyle name="20% - Accent6 6 4" xfId="1601" xr:uid="{00000000-0005-0000-0000-00003C130000}"/>
    <cellStyle name="20% - Accent6 6 4 2" xfId="2299" xr:uid="{00000000-0005-0000-0000-00003D130000}"/>
    <cellStyle name="20% - Accent6 6 4 2 2" xfId="7487" xr:uid="{00000000-0005-0000-0000-00003E130000}"/>
    <cellStyle name="20% - Accent6 6 4 2 3" xfId="15800" xr:uid="{00000000-0005-0000-0000-00003F130000}"/>
    <cellStyle name="20% - Accent6 6 4 3" xfId="4440" xr:uid="{00000000-0005-0000-0000-000040130000}"/>
    <cellStyle name="20% - Accent6 6 4 3 2" xfId="7488" xr:uid="{00000000-0005-0000-0000-000041130000}"/>
    <cellStyle name="20% - Accent6 6 4 3 3" xfId="15801" xr:uid="{00000000-0005-0000-0000-000042130000}"/>
    <cellStyle name="20% - Accent6 6 4 4" xfId="7486" xr:uid="{00000000-0005-0000-0000-000043130000}"/>
    <cellStyle name="20% - Accent6 6 4 5" xfId="13031" xr:uid="{00000000-0005-0000-0000-000044130000}"/>
    <cellStyle name="20% - Accent6 6 5" xfId="3983" xr:uid="{00000000-0005-0000-0000-000045130000}"/>
    <cellStyle name="20% - Accent6 6 5 2" xfId="4441" xr:uid="{00000000-0005-0000-0000-000046130000}"/>
    <cellStyle name="20% - Accent6 6 5 2 2" xfId="7490" xr:uid="{00000000-0005-0000-0000-000047130000}"/>
    <cellStyle name="20% - Accent6 6 5 2 3" xfId="15802" xr:uid="{00000000-0005-0000-0000-000048130000}"/>
    <cellStyle name="20% - Accent6 6 5 3" xfId="7489" xr:uid="{00000000-0005-0000-0000-000049130000}"/>
    <cellStyle name="20% - Accent6 6 5 4" xfId="13032" xr:uid="{00000000-0005-0000-0000-00004A130000}"/>
    <cellStyle name="20% - Accent6 6 6" xfId="2296" xr:uid="{00000000-0005-0000-0000-00004B130000}"/>
    <cellStyle name="20% - Accent6 6 6 2" xfId="7491" xr:uid="{00000000-0005-0000-0000-00004C130000}"/>
    <cellStyle name="20% - Accent6 6 6 3" xfId="13033" xr:uid="{00000000-0005-0000-0000-00004D130000}"/>
    <cellStyle name="20% - Accent6 6 7" xfId="4437" xr:uid="{00000000-0005-0000-0000-00004E130000}"/>
    <cellStyle name="20% - Accent6 6 7 2" xfId="7492" xr:uid="{00000000-0005-0000-0000-00004F130000}"/>
    <cellStyle name="20% - Accent6 6 7 3" xfId="13034" xr:uid="{00000000-0005-0000-0000-000050130000}"/>
    <cellStyle name="20% - Accent6 6 8" xfId="7477" xr:uid="{00000000-0005-0000-0000-000051130000}"/>
    <cellStyle name="20% - Accent6 6 8 2" xfId="13035" xr:uid="{00000000-0005-0000-0000-000052130000}"/>
    <cellStyle name="20% - Accent6 6 9" xfId="13028" xr:uid="{00000000-0005-0000-0000-000053130000}"/>
    <cellStyle name="20% - Accent6 7" xfId="411" xr:uid="{00000000-0005-0000-0000-000054130000}"/>
    <cellStyle name="20% - Accent6 7 2" xfId="957" xr:uid="{00000000-0005-0000-0000-000055130000}"/>
    <cellStyle name="20% - Accent6 7 2 2" xfId="2301" xr:uid="{00000000-0005-0000-0000-000056130000}"/>
    <cellStyle name="20% - Accent6 7 2 2 2" xfId="7495" xr:uid="{00000000-0005-0000-0000-000057130000}"/>
    <cellStyle name="20% - Accent6 7 2 2 3" xfId="15803" xr:uid="{00000000-0005-0000-0000-000058130000}"/>
    <cellStyle name="20% - Accent6 7 2 3" xfId="4443" xr:uid="{00000000-0005-0000-0000-000059130000}"/>
    <cellStyle name="20% - Accent6 7 2 3 2" xfId="7496" xr:uid="{00000000-0005-0000-0000-00005A130000}"/>
    <cellStyle name="20% - Accent6 7 2 3 3" xfId="15804" xr:uid="{00000000-0005-0000-0000-00005B130000}"/>
    <cellStyle name="20% - Accent6 7 2 4" xfId="7494" xr:uid="{00000000-0005-0000-0000-00005C130000}"/>
    <cellStyle name="20% - Accent6 7 2 5" xfId="13037" xr:uid="{00000000-0005-0000-0000-00005D130000}"/>
    <cellStyle name="20% - Accent6 7 3" xfId="1604" xr:uid="{00000000-0005-0000-0000-00005E130000}"/>
    <cellStyle name="20% - Accent6 7 3 2" xfId="3997" xr:uid="{00000000-0005-0000-0000-00005F130000}"/>
    <cellStyle name="20% - Accent6 7 3 2 2" xfId="7498" xr:uid="{00000000-0005-0000-0000-000060130000}"/>
    <cellStyle name="20% - Accent6 7 3 2 3" xfId="15805" xr:uid="{00000000-0005-0000-0000-000061130000}"/>
    <cellStyle name="20% - Accent6 7 3 3" xfId="4444" xr:uid="{00000000-0005-0000-0000-000062130000}"/>
    <cellStyle name="20% - Accent6 7 3 3 2" xfId="7499" xr:uid="{00000000-0005-0000-0000-000063130000}"/>
    <cellStyle name="20% - Accent6 7 3 3 3" xfId="15806" xr:uid="{00000000-0005-0000-0000-000064130000}"/>
    <cellStyle name="20% - Accent6 7 3 4" xfId="7497" xr:uid="{00000000-0005-0000-0000-000065130000}"/>
    <cellStyle name="20% - Accent6 7 3 5" xfId="13038" xr:uid="{00000000-0005-0000-0000-000066130000}"/>
    <cellStyle name="20% - Accent6 7 4" xfId="2300" xr:uid="{00000000-0005-0000-0000-000067130000}"/>
    <cellStyle name="20% - Accent6 7 4 2" xfId="7500" xr:uid="{00000000-0005-0000-0000-000068130000}"/>
    <cellStyle name="20% - Accent6 7 4 3" xfId="13039" xr:uid="{00000000-0005-0000-0000-000069130000}"/>
    <cellStyle name="20% - Accent6 7 5" xfId="4442" xr:uid="{00000000-0005-0000-0000-00006A130000}"/>
    <cellStyle name="20% - Accent6 7 5 2" xfId="7501" xr:uid="{00000000-0005-0000-0000-00006B130000}"/>
    <cellStyle name="20% - Accent6 7 5 3" xfId="13040" xr:uid="{00000000-0005-0000-0000-00006C130000}"/>
    <cellStyle name="20% - Accent6 7 6" xfId="7493" xr:uid="{00000000-0005-0000-0000-00006D130000}"/>
    <cellStyle name="20% - Accent6 7 6 2" xfId="13041" xr:uid="{00000000-0005-0000-0000-00006E130000}"/>
    <cellStyle name="20% - Accent6 7 7" xfId="13036" xr:uid="{00000000-0005-0000-0000-00006F130000}"/>
    <cellStyle name="20% - Accent6 8" xfId="1332" xr:uid="{00000000-0005-0000-0000-000070130000}"/>
    <cellStyle name="20% - Accent6 8 2" xfId="1605" xr:uid="{00000000-0005-0000-0000-000071130000}"/>
    <cellStyle name="20% - Accent6 8 2 2" xfId="7503" xr:uid="{00000000-0005-0000-0000-000072130000}"/>
    <cellStyle name="20% - Accent6 8 2 3" xfId="13043" xr:uid="{00000000-0005-0000-0000-000073130000}"/>
    <cellStyle name="20% - Accent6 8 3" xfId="2302" xr:uid="{00000000-0005-0000-0000-000074130000}"/>
    <cellStyle name="20% - Accent6 8 3 2" xfId="7504" xr:uid="{00000000-0005-0000-0000-000075130000}"/>
    <cellStyle name="20% - Accent6 8 3 3" xfId="15807" xr:uid="{00000000-0005-0000-0000-000076130000}"/>
    <cellStyle name="20% - Accent6 8 4" xfId="4445" xr:uid="{00000000-0005-0000-0000-000077130000}"/>
    <cellStyle name="20% - Accent6 8 4 2" xfId="7505" xr:uid="{00000000-0005-0000-0000-000078130000}"/>
    <cellStyle name="20% - Accent6 8 4 3" xfId="15808" xr:uid="{00000000-0005-0000-0000-000079130000}"/>
    <cellStyle name="20% - Accent6 8 5" xfId="7502" xr:uid="{00000000-0005-0000-0000-00007A130000}"/>
    <cellStyle name="20% - Accent6 8 6" xfId="13042" xr:uid="{00000000-0005-0000-0000-00007B130000}"/>
    <cellStyle name="20% - Accent6 9" xfId="937" xr:uid="{00000000-0005-0000-0000-00007C130000}"/>
    <cellStyle name="20% - Accent6 9 2" xfId="1606" xr:uid="{00000000-0005-0000-0000-00007D130000}"/>
    <cellStyle name="20% - Accent6 9 2 2" xfId="7507" xr:uid="{00000000-0005-0000-0000-00007E130000}"/>
    <cellStyle name="20% - Accent6 9 2 3" xfId="15809" xr:uid="{00000000-0005-0000-0000-00007F130000}"/>
    <cellStyle name="20% - Accent6 9 3" xfId="2303" xr:uid="{00000000-0005-0000-0000-000080130000}"/>
    <cellStyle name="20% - Accent6 9 3 2" xfId="7508" xr:uid="{00000000-0005-0000-0000-000081130000}"/>
    <cellStyle name="20% - Accent6 9 3 3" xfId="15810" xr:uid="{00000000-0005-0000-0000-000082130000}"/>
    <cellStyle name="20% - Accent6 9 4" xfId="4446" xr:uid="{00000000-0005-0000-0000-000083130000}"/>
    <cellStyle name="20% - Accent6 9 4 2" xfId="7509" xr:uid="{00000000-0005-0000-0000-000084130000}"/>
    <cellStyle name="20% - Accent6 9 4 3" xfId="15811" xr:uid="{00000000-0005-0000-0000-000085130000}"/>
    <cellStyle name="20% - Accent6 9 5" xfId="7506" xr:uid="{00000000-0005-0000-0000-000086130000}"/>
    <cellStyle name="20% - Accent6 9 6" xfId="13044" xr:uid="{00000000-0005-0000-0000-000087130000}"/>
    <cellStyle name="40% - Accent1" xfId="23" builtinId="31" customBuiltin="1"/>
    <cellStyle name="40% - Accent1 10" xfId="1607" xr:uid="{00000000-0005-0000-0000-000089130000}"/>
    <cellStyle name="40% - Accent1 10 2" xfId="3840" xr:uid="{00000000-0005-0000-0000-00008A130000}"/>
    <cellStyle name="40% - Accent1 10 2 2" xfId="4449" xr:uid="{00000000-0005-0000-0000-00008B130000}"/>
    <cellStyle name="40% - Accent1 10 2 2 2" xfId="7513" xr:uid="{00000000-0005-0000-0000-00008C130000}"/>
    <cellStyle name="40% - Accent1 10 2 2 3" xfId="15812" xr:uid="{00000000-0005-0000-0000-00008D130000}"/>
    <cellStyle name="40% - Accent1 10 2 3" xfId="7514" xr:uid="{00000000-0005-0000-0000-00008E130000}"/>
    <cellStyle name="40% - Accent1 10 2 3 2" xfId="15813" xr:uid="{00000000-0005-0000-0000-00008F130000}"/>
    <cellStyle name="40% - Accent1 10 2 4" xfId="7512" xr:uid="{00000000-0005-0000-0000-000090130000}"/>
    <cellStyle name="40% - Accent1 10 2 5" xfId="13047" xr:uid="{00000000-0005-0000-0000-000091130000}"/>
    <cellStyle name="40% - Accent1 10 3" xfId="2305" xr:uid="{00000000-0005-0000-0000-000092130000}"/>
    <cellStyle name="40% - Accent1 10 3 2" xfId="7515" xr:uid="{00000000-0005-0000-0000-000093130000}"/>
    <cellStyle name="40% - Accent1 10 3 3" xfId="13048" xr:uid="{00000000-0005-0000-0000-000094130000}"/>
    <cellStyle name="40% - Accent1 10 4" xfId="4448" xr:uid="{00000000-0005-0000-0000-000095130000}"/>
    <cellStyle name="40% - Accent1 10 4 2" xfId="7516" xr:uid="{00000000-0005-0000-0000-000096130000}"/>
    <cellStyle name="40% - Accent1 10 4 3" xfId="15814" xr:uid="{00000000-0005-0000-0000-000097130000}"/>
    <cellStyle name="40% - Accent1 10 5" xfId="7517" xr:uid="{00000000-0005-0000-0000-000098130000}"/>
    <cellStyle name="40% - Accent1 10 5 2" xfId="15815" xr:uid="{00000000-0005-0000-0000-000099130000}"/>
    <cellStyle name="40% - Accent1 10 6" xfId="7511" xr:uid="{00000000-0005-0000-0000-00009A130000}"/>
    <cellStyle name="40% - Accent1 10 7" xfId="13046" xr:uid="{00000000-0005-0000-0000-00009B130000}"/>
    <cellStyle name="40% - Accent1 11" xfId="3910" xr:uid="{00000000-0005-0000-0000-00009C130000}"/>
    <cellStyle name="40% - Accent1 11 2" xfId="4450" xr:uid="{00000000-0005-0000-0000-00009D130000}"/>
    <cellStyle name="40% - Accent1 11 2 2" xfId="7519" xr:uid="{00000000-0005-0000-0000-00009E130000}"/>
    <cellStyle name="40% - Accent1 11 2 3" xfId="13050" xr:uid="{00000000-0005-0000-0000-00009F130000}"/>
    <cellStyle name="40% - Accent1 11 3" xfId="7520" xr:uid="{00000000-0005-0000-0000-0000A0130000}"/>
    <cellStyle name="40% - Accent1 11 3 2" xfId="15816" xr:uid="{00000000-0005-0000-0000-0000A1130000}"/>
    <cellStyle name="40% - Accent1 11 4" xfId="7518" xr:uid="{00000000-0005-0000-0000-0000A2130000}"/>
    <cellStyle name="40% - Accent1 11 5" xfId="13049" xr:uid="{00000000-0005-0000-0000-0000A3130000}"/>
    <cellStyle name="40% - Accent1 12" xfId="3504" xr:uid="{00000000-0005-0000-0000-0000A4130000}"/>
    <cellStyle name="40% - Accent1 12 2" xfId="4451" xr:uid="{00000000-0005-0000-0000-0000A5130000}"/>
    <cellStyle name="40% - Accent1 12 2 2" xfId="7522" xr:uid="{00000000-0005-0000-0000-0000A6130000}"/>
    <cellStyle name="40% - Accent1 12 2 3" xfId="13052" xr:uid="{00000000-0005-0000-0000-0000A7130000}"/>
    <cellStyle name="40% - Accent1 12 3" xfId="7523" xr:uid="{00000000-0005-0000-0000-0000A8130000}"/>
    <cellStyle name="40% - Accent1 12 3 2" xfId="15817" xr:uid="{00000000-0005-0000-0000-0000A9130000}"/>
    <cellStyle name="40% - Accent1 12 4" xfId="7521" xr:uid="{00000000-0005-0000-0000-0000AA130000}"/>
    <cellStyle name="40% - Accent1 12 5" xfId="13051" xr:uid="{00000000-0005-0000-0000-0000AB130000}"/>
    <cellStyle name="40% - Accent1 13" xfId="2304" xr:uid="{00000000-0005-0000-0000-0000AC130000}"/>
    <cellStyle name="40% - Accent1 13 2" xfId="7524" xr:uid="{00000000-0005-0000-0000-0000AD130000}"/>
    <cellStyle name="40% - Accent1 13 3" xfId="13053" xr:uid="{00000000-0005-0000-0000-0000AE130000}"/>
    <cellStyle name="40% - Accent1 14" xfId="4447" xr:uid="{00000000-0005-0000-0000-0000AF130000}"/>
    <cellStyle name="40% - Accent1 14 2" xfId="7525" xr:uid="{00000000-0005-0000-0000-0000B0130000}"/>
    <cellStyle name="40% - Accent1 14 3" xfId="13054" xr:uid="{00000000-0005-0000-0000-0000B1130000}"/>
    <cellStyle name="40% - Accent1 15" xfId="7526" xr:uid="{00000000-0005-0000-0000-0000B2130000}"/>
    <cellStyle name="40% - Accent1 15 2" xfId="13055" xr:uid="{00000000-0005-0000-0000-0000B3130000}"/>
    <cellStyle name="40% - Accent1 16" xfId="7510" xr:uid="{00000000-0005-0000-0000-0000B4130000}"/>
    <cellStyle name="40% - Accent1 17" xfId="13045" xr:uid="{00000000-0005-0000-0000-0000B5130000}"/>
    <cellStyle name="40% - Accent1 2" xfId="107" xr:uid="{00000000-0005-0000-0000-0000B6130000}"/>
    <cellStyle name="40% - Accent1 2 10" xfId="3925" xr:uid="{00000000-0005-0000-0000-0000B7130000}"/>
    <cellStyle name="40% - Accent1 2 10 2" xfId="4453" xr:uid="{00000000-0005-0000-0000-0000B8130000}"/>
    <cellStyle name="40% - Accent1 2 10 2 2" xfId="7529" xr:uid="{00000000-0005-0000-0000-0000B9130000}"/>
    <cellStyle name="40% - Accent1 2 10 2 3" xfId="13058" xr:uid="{00000000-0005-0000-0000-0000BA130000}"/>
    <cellStyle name="40% - Accent1 2 10 3" xfId="7530" xr:uid="{00000000-0005-0000-0000-0000BB130000}"/>
    <cellStyle name="40% - Accent1 2 10 3 2" xfId="15818" xr:uid="{00000000-0005-0000-0000-0000BC130000}"/>
    <cellStyle name="40% - Accent1 2 10 4" xfId="7528" xr:uid="{00000000-0005-0000-0000-0000BD130000}"/>
    <cellStyle name="40% - Accent1 2 10 5" xfId="13057" xr:uid="{00000000-0005-0000-0000-0000BE130000}"/>
    <cellStyle name="40% - Accent1 2 11" xfId="3520" xr:uid="{00000000-0005-0000-0000-0000BF130000}"/>
    <cellStyle name="40% - Accent1 2 11 2" xfId="4454" xr:uid="{00000000-0005-0000-0000-0000C0130000}"/>
    <cellStyle name="40% - Accent1 2 11 2 2" xfId="7532" xr:uid="{00000000-0005-0000-0000-0000C1130000}"/>
    <cellStyle name="40% - Accent1 2 11 2 3" xfId="13060" xr:uid="{00000000-0005-0000-0000-0000C2130000}"/>
    <cellStyle name="40% - Accent1 2 11 3" xfId="7533" xr:uid="{00000000-0005-0000-0000-0000C3130000}"/>
    <cellStyle name="40% - Accent1 2 11 3 2" xfId="15819" xr:uid="{00000000-0005-0000-0000-0000C4130000}"/>
    <cellStyle name="40% - Accent1 2 11 4" xfId="7531" xr:uid="{00000000-0005-0000-0000-0000C5130000}"/>
    <cellStyle name="40% - Accent1 2 11 5" xfId="13059" xr:uid="{00000000-0005-0000-0000-0000C6130000}"/>
    <cellStyle name="40% - Accent1 2 12" xfId="2306" xr:uid="{00000000-0005-0000-0000-0000C7130000}"/>
    <cellStyle name="40% - Accent1 2 12 2" xfId="7534" xr:uid="{00000000-0005-0000-0000-0000C8130000}"/>
    <cellStyle name="40% - Accent1 2 12 3" xfId="13061" xr:uid="{00000000-0005-0000-0000-0000C9130000}"/>
    <cellStyle name="40% - Accent1 2 13" xfId="4452" xr:uid="{00000000-0005-0000-0000-0000CA130000}"/>
    <cellStyle name="40% - Accent1 2 13 2" xfId="7535" xr:uid="{00000000-0005-0000-0000-0000CB130000}"/>
    <cellStyle name="40% - Accent1 2 13 3" xfId="13062" xr:uid="{00000000-0005-0000-0000-0000CC130000}"/>
    <cellStyle name="40% - Accent1 2 14" xfId="7536" xr:uid="{00000000-0005-0000-0000-0000CD130000}"/>
    <cellStyle name="40% - Accent1 2 14 2" xfId="13063" xr:uid="{00000000-0005-0000-0000-0000CE130000}"/>
    <cellStyle name="40% - Accent1 2 15" xfId="7527" xr:uid="{00000000-0005-0000-0000-0000CF130000}"/>
    <cellStyle name="40% - Accent1 2 16" xfId="13056" xr:uid="{00000000-0005-0000-0000-0000D0130000}"/>
    <cellStyle name="40% - Accent1 2 2" xfId="108" xr:uid="{00000000-0005-0000-0000-0000D1130000}"/>
    <cellStyle name="40% - Accent1 2 2 2" xfId="413" xr:uid="{00000000-0005-0000-0000-0000D2130000}"/>
    <cellStyle name="40% - Accent1 2 2 2 2" xfId="3541" xr:uid="{00000000-0005-0000-0000-0000D3130000}"/>
    <cellStyle name="40% - Accent1 2 2 2 2 2" xfId="7539" xr:uid="{00000000-0005-0000-0000-0000D4130000}"/>
    <cellStyle name="40% - Accent1 2 2 2 2 3" xfId="15820" xr:uid="{00000000-0005-0000-0000-0000D5130000}"/>
    <cellStyle name="40% - Accent1 2 2 2 3" xfId="4456" xr:uid="{00000000-0005-0000-0000-0000D6130000}"/>
    <cellStyle name="40% - Accent1 2 2 2 3 2" xfId="7540" xr:uid="{00000000-0005-0000-0000-0000D7130000}"/>
    <cellStyle name="40% - Accent1 2 2 2 3 3" xfId="15821" xr:uid="{00000000-0005-0000-0000-0000D8130000}"/>
    <cellStyle name="40% - Accent1 2 2 2 4" xfId="7541" xr:uid="{00000000-0005-0000-0000-0000D9130000}"/>
    <cellStyle name="40% - Accent1 2 2 2 4 2" xfId="15822" xr:uid="{00000000-0005-0000-0000-0000DA130000}"/>
    <cellStyle name="40% - Accent1 2 2 2 5" xfId="7538" xr:uid="{00000000-0005-0000-0000-0000DB130000}"/>
    <cellStyle name="40% - Accent1 2 2 2 6" xfId="13065" xr:uid="{00000000-0005-0000-0000-0000DC130000}"/>
    <cellStyle name="40% - Accent1 2 2 3" xfId="960" xr:uid="{00000000-0005-0000-0000-0000DD130000}"/>
    <cellStyle name="40% - Accent1 2 2 3 2" xfId="7542" xr:uid="{00000000-0005-0000-0000-0000DE130000}"/>
    <cellStyle name="40% - Accent1 2 2 3 3" xfId="13066" xr:uid="{00000000-0005-0000-0000-0000DF130000}"/>
    <cellStyle name="40% - Accent1 2 2 4" xfId="1609" xr:uid="{00000000-0005-0000-0000-0000E0130000}"/>
    <cellStyle name="40% - Accent1 2 2 4 2" xfId="7543" xr:uid="{00000000-0005-0000-0000-0000E1130000}"/>
    <cellStyle name="40% - Accent1 2 2 4 3" xfId="15823" xr:uid="{00000000-0005-0000-0000-0000E2130000}"/>
    <cellStyle name="40% - Accent1 2 2 5" xfId="2307" xr:uid="{00000000-0005-0000-0000-0000E3130000}"/>
    <cellStyle name="40% - Accent1 2 2 5 2" xfId="7544" xr:uid="{00000000-0005-0000-0000-0000E4130000}"/>
    <cellStyle name="40% - Accent1 2 2 5 3" xfId="15824" xr:uid="{00000000-0005-0000-0000-0000E5130000}"/>
    <cellStyle name="40% - Accent1 2 2 6" xfId="4455" xr:uid="{00000000-0005-0000-0000-0000E6130000}"/>
    <cellStyle name="40% - Accent1 2 2 6 2" xfId="7545" xr:uid="{00000000-0005-0000-0000-0000E7130000}"/>
    <cellStyle name="40% - Accent1 2 2 6 3" xfId="15825" xr:uid="{00000000-0005-0000-0000-0000E8130000}"/>
    <cellStyle name="40% - Accent1 2 2 7" xfId="7546" xr:uid="{00000000-0005-0000-0000-0000E9130000}"/>
    <cellStyle name="40% - Accent1 2 2 7 2" xfId="15826" xr:uid="{00000000-0005-0000-0000-0000EA130000}"/>
    <cellStyle name="40% - Accent1 2 2 8" xfId="7537" xr:uid="{00000000-0005-0000-0000-0000EB130000}"/>
    <cellStyle name="40% - Accent1 2 2 9" xfId="13064" xr:uid="{00000000-0005-0000-0000-0000EC130000}"/>
    <cellStyle name="40% - Accent1 2 3" xfId="109" xr:uid="{00000000-0005-0000-0000-0000ED130000}"/>
    <cellStyle name="40% - Accent1 2 3 2" xfId="414" xr:uid="{00000000-0005-0000-0000-0000EE130000}"/>
    <cellStyle name="40% - Accent1 2 3 2 2" xfId="3561" xr:uid="{00000000-0005-0000-0000-0000EF130000}"/>
    <cellStyle name="40% - Accent1 2 3 2 2 2" xfId="7549" xr:uid="{00000000-0005-0000-0000-0000F0130000}"/>
    <cellStyle name="40% - Accent1 2 3 2 2 3" xfId="15827" xr:uid="{00000000-0005-0000-0000-0000F1130000}"/>
    <cellStyle name="40% - Accent1 2 3 2 3" xfId="4458" xr:uid="{00000000-0005-0000-0000-0000F2130000}"/>
    <cellStyle name="40% - Accent1 2 3 2 3 2" xfId="7550" xr:uid="{00000000-0005-0000-0000-0000F3130000}"/>
    <cellStyle name="40% - Accent1 2 3 2 3 3" xfId="15828" xr:uid="{00000000-0005-0000-0000-0000F4130000}"/>
    <cellStyle name="40% - Accent1 2 3 2 4" xfId="7551" xr:uid="{00000000-0005-0000-0000-0000F5130000}"/>
    <cellStyle name="40% - Accent1 2 3 2 4 2" xfId="15829" xr:uid="{00000000-0005-0000-0000-0000F6130000}"/>
    <cellStyle name="40% - Accent1 2 3 2 5" xfId="7548" xr:uid="{00000000-0005-0000-0000-0000F7130000}"/>
    <cellStyle name="40% - Accent1 2 3 2 6" xfId="13068" xr:uid="{00000000-0005-0000-0000-0000F8130000}"/>
    <cellStyle name="40% - Accent1 2 3 3" xfId="961" xr:uid="{00000000-0005-0000-0000-0000F9130000}"/>
    <cellStyle name="40% - Accent1 2 3 3 2" xfId="7552" xr:uid="{00000000-0005-0000-0000-0000FA130000}"/>
    <cellStyle name="40% - Accent1 2 3 3 3" xfId="13069" xr:uid="{00000000-0005-0000-0000-0000FB130000}"/>
    <cellStyle name="40% - Accent1 2 3 4" xfId="1610" xr:uid="{00000000-0005-0000-0000-0000FC130000}"/>
    <cellStyle name="40% - Accent1 2 3 4 2" xfId="7553" xr:uid="{00000000-0005-0000-0000-0000FD130000}"/>
    <cellStyle name="40% - Accent1 2 3 4 3" xfId="15830" xr:uid="{00000000-0005-0000-0000-0000FE130000}"/>
    <cellStyle name="40% - Accent1 2 3 5" xfId="2308" xr:uid="{00000000-0005-0000-0000-0000FF130000}"/>
    <cellStyle name="40% - Accent1 2 3 5 2" xfId="7554" xr:uid="{00000000-0005-0000-0000-000000140000}"/>
    <cellStyle name="40% - Accent1 2 3 5 3" xfId="15831" xr:uid="{00000000-0005-0000-0000-000001140000}"/>
    <cellStyle name="40% - Accent1 2 3 6" xfId="4457" xr:uid="{00000000-0005-0000-0000-000002140000}"/>
    <cellStyle name="40% - Accent1 2 3 6 2" xfId="7555" xr:uid="{00000000-0005-0000-0000-000003140000}"/>
    <cellStyle name="40% - Accent1 2 3 6 3" xfId="15832" xr:uid="{00000000-0005-0000-0000-000004140000}"/>
    <cellStyle name="40% - Accent1 2 3 7" xfId="7556" xr:uid="{00000000-0005-0000-0000-000005140000}"/>
    <cellStyle name="40% - Accent1 2 3 7 2" xfId="15833" xr:uid="{00000000-0005-0000-0000-000006140000}"/>
    <cellStyle name="40% - Accent1 2 3 8" xfId="7547" xr:uid="{00000000-0005-0000-0000-000007140000}"/>
    <cellStyle name="40% - Accent1 2 3 9" xfId="13067" xr:uid="{00000000-0005-0000-0000-000008140000}"/>
    <cellStyle name="40% - Accent1 2 4" xfId="110" xr:uid="{00000000-0005-0000-0000-000009140000}"/>
    <cellStyle name="40% - Accent1 2 4 2" xfId="415" xr:uid="{00000000-0005-0000-0000-00000A140000}"/>
    <cellStyle name="40% - Accent1 2 4 2 2" xfId="3591" xr:uid="{00000000-0005-0000-0000-00000B140000}"/>
    <cellStyle name="40% - Accent1 2 4 2 2 2" xfId="7559" xr:uid="{00000000-0005-0000-0000-00000C140000}"/>
    <cellStyle name="40% - Accent1 2 4 2 2 3" xfId="15834" xr:uid="{00000000-0005-0000-0000-00000D140000}"/>
    <cellStyle name="40% - Accent1 2 4 2 3" xfId="4460" xr:uid="{00000000-0005-0000-0000-00000E140000}"/>
    <cellStyle name="40% - Accent1 2 4 2 3 2" xfId="7560" xr:uid="{00000000-0005-0000-0000-00000F140000}"/>
    <cellStyle name="40% - Accent1 2 4 2 3 3" xfId="15835" xr:uid="{00000000-0005-0000-0000-000010140000}"/>
    <cellStyle name="40% - Accent1 2 4 2 4" xfId="7561" xr:uid="{00000000-0005-0000-0000-000011140000}"/>
    <cellStyle name="40% - Accent1 2 4 2 4 2" xfId="15836" xr:uid="{00000000-0005-0000-0000-000012140000}"/>
    <cellStyle name="40% - Accent1 2 4 2 5" xfId="7558" xr:uid="{00000000-0005-0000-0000-000013140000}"/>
    <cellStyle name="40% - Accent1 2 4 2 6" xfId="13071" xr:uid="{00000000-0005-0000-0000-000014140000}"/>
    <cellStyle name="40% - Accent1 2 4 3" xfId="962" xr:uid="{00000000-0005-0000-0000-000015140000}"/>
    <cellStyle name="40% - Accent1 2 4 3 2" xfId="7562" xr:uid="{00000000-0005-0000-0000-000016140000}"/>
    <cellStyle name="40% - Accent1 2 4 3 3" xfId="13072" xr:uid="{00000000-0005-0000-0000-000017140000}"/>
    <cellStyle name="40% - Accent1 2 4 4" xfId="1611" xr:uid="{00000000-0005-0000-0000-000018140000}"/>
    <cellStyle name="40% - Accent1 2 4 4 2" xfId="7563" xr:uid="{00000000-0005-0000-0000-000019140000}"/>
    <cellStyle name="40% - Accent1 2 4 4 3" xfId="15837" xr:uid="{00000000-0005-0000-0000-00001A140000}"/>
    <cellStyle name="40% - Accent1 2 4 5" xfId="2309" xr:uid="{00000000-0005-0000-0000-00001B140000}"/>
    <cellStyle name="40% - Accent1 2 4 5 2" xfId="7564" xr:uid="{00000000-0005-0000-0000-00001C140000}"/>
    <cellStyle name="40% - Accent1 2 4 5 3" xfId="15838" xr:uid="{00000000-0005-0000-0000-00001D140000}"/>
    <cellStyle name="40% - Accent1 2 4 6" xfId="4459" xr:uid="{00000000-0005-0000-0000-00001E140000}"/>
    <cellStyle name="40% - Accent1 2 4 6 2" xfId="7565" xr:uid="{00000000-0005-0000-0000-00001F140000}"/>
    <cellStyle name="40% - Accent1 2 4 6 3" xfId="15839" xr:uid="{00000000-0005-0000-0000-000020140000}"/>
    <cellStyle name="40% - Accent1 2 4 7" xfId="7566" xr:uid="{00000000-0005-0000-0000-000021140000}"/>
    <cellStyle name="40% - Accent1 2 4 7 2" xfId="15840" xr:uid="{00000000-0005-0000-0000-000022140000}"/>
    <cellStyle name="40% - Accent1 2 4 8" xfId="7557" xr:uid="{00000000-0005-0000-0000-000023140000}"/>
    <cellStyle name="40% - Accent1 2 4 9" xfId="13070" xr:uid="{00000000-0005-0000-0000-000024140000}"/>
    <cellStyle name="40% - Accent1 2 5" xfId="416" xr:uid="{00000000-0005-0000-0000-000025140000}"/>
    <cellStyle name="40% - Accent1 2 5 2" xfId="963" xr:uid="{00000000-0005-0000-0000-000026140000}"/>
    <cellStyle name="40% - Accent1 2 5 2 2" xfId="3631" xr:uid="{00000000-0005-0000-0000-000027140000}"/>
    <cellStyle name="40% - Accent1 2 5 2 2 2" xfId="7569" xr:uid="{00000000-0005-0000-0000-000028140000}"/>
    <cellStyle name="40% - Accent1 2 5 2 2 3" xfId="15841" xr:uid="{00000000-0005-0000-0000-000029140000}"/>
    <cellStyle name="40% - Accent1 2 5 2 3" xfId="4462" xr:uid="{00000000-0005-0000-0000-00002A140000}"/>
    <cellStyle name="40% - Accent1 2 5 2 3 2" xfId="7570" xr:uid="{00000000-0005-0000-0000-00002B140000}"/>
    <cellStyle name="40% - Accent1 2 5 2 3 3" xfId="15842" xr:uid="{00000000-0005-0000-0000-00002C140000}"/>
    <cellStyle name="40% - Accent1 2 5 2 4" xfId="7571" xr:uid="{00000000-0005-0000-0000-00002D140000}"/>
    <cellStyle name="40% - Accent1 2 5 2 4 2" xfId="15843" xr:uid="{00000000-0005-0000-0000-00002E140000}"/>
    <cellStyle name="40% - Accent1 2 5 2 5" xfId="7568" xr:uid="{00000000-0005-0000-0000-00002F140000}"/>
    <cellStyle name="40% - Accent1 2 5 2 6" xfId="13074" xr:uid="{00000000-0005-0000-0000-000030140000}"/>
    <cellStyle name="40% - Accent1 2 5 3" xfId="1612" xr:uid="{00000000-0005-0000-0000-000031140000}"/>
    <cellStyle name="40% - Accent1 2 5 3 2" xfId="7572" xr:uid="{00000000-0005-0000-0000-000032140000}"/>
    <cellStyle name="40% - Accent1 2 5 3 3" xfId="13075" xr:uid="{00000000-0005-0000-0000-000033140000}"/>
    <cellStyle name="40% - Accent1 2 5 4" xfId="2310" xr:uid="{00000000-0005-0000-0000-000034140000}"/>
    <cellStyle name="40% - Accent1 2 5 4 2" xfId="7573" xr:uid="{00000000-0005-0000-0000-000035140000}"/>
    <cellStyle name="40% - Accent1 2 5 4 3" xfId="15844" xr:uid="{00000000-0005-0000-0000-000036140000}"/>
    <cellStyle name="40% - Accent1 2 5 5" xfId="4461" xr:uid="{00000000-0005-0000-0000-000037140000}"/>
    <cellStyle name="40% - Accent1 2 5 5 2" xfId="7574" xr:uid="{00000000-0005-0000-0000-000038140000}"/>
    <cellStyle name="40% - Accent1 2 5 5 3" xfId="15845" xr:uid="{00000000-0005-0000-0000-000039140000}"/>
    <cellStyle name="40% - Accent1 2 5 6" xfId="7575" xr:uid="{00000000-0005-0000-0000-00003A140000}"/>
    <cellStyle name="40% - Accent1 2 5 6 2" xfId="15846" xr:uid="{00000000-0005-0000-0000-00003B140000}"/>
    <cellStyle name="40% - Accent1 2 5 7" xfId="7567" xr:uid="{00000000-0005-0000-0000-00003C140000}"/>
    <cellStyle name="40% - Accent1 2 5 8" xfId="13073" xr:uid="{00000000-0005-0000-0000-00003D140000}"/>
    <cellStyle name="40% - Accent1 2 6" xfId="417" xr:uid="{00000000-0005-0000-0000-00003E140000}"/>
    <cellStyle name="40% - Accent1 2 6 2" xfId="964" xr:uid="{00000000-0005-0000-0000-00003F140000}"/>
    <cellStyle name="40% - Accent1 2 6 2 2" xfId="3681" xr:uid="{00000000-0005-0000-0000-000040140000}"/>
    <cellStyle name="40% - Accent1 2 6 2 2 2" xfId="7578" xr:uid="{00000000-0005-0000-0000-000041140000}"/>
    <cellStyle name="40% - Accent1 2 6 2 2 3" xfId="15847" xr:uid="{00000000-0005-0000-0000-000042140000}"/>
    <cellStyle name="40% - Accent1 2 6 2 3" xfId="4464" xr:uid="{00000000-0005-0000-0000-000043140000}"/>
    <cellStyle name="40% - Accent1 2 6 2 3 2" xfId="7579" xr:uid="{00000000-0005-0000-0000-000044140000}"/>
    <cellStyle name="40% - Accent1 2 6 2 3 3" xfId="15848" xr:uid="{00000000-0005-0000-0000-000045140000}"/>
    <cellStyle name="40% - Accent1 2 6 2 4" xfId="7580" xr:uid="{00000000-0005-0000-0000-000046140000}"/>
    <cellStyle name="40% - Accent1 2 6 2 4 2" xfId="15849" xr:uid="{00000000-0005-0000-0000-000047140000}"/>
    <cellStyle name="40% - Accent1 2 6 2 5" xfId="7577" xr:uid="{00000000-0005-0000-0000-000048140000}"/>
    <cellStyle name="40% - Accent1 2 6 2 6" xfId="13077" xr:uid="{00000000-0005-0000-0000-000049140000}"/>
    <cellStyle name="40% - Accent1 2 6 3" xfId="1613" xr:uid="{00000000-0005-0000-0000-00004A140000}"/>
    <cellStyle name="40% - Accent1 2 6 3 2" xfId="7581" xr:uid="{00000000-0005-0000-0000-00004B140000}"/>
    <cellStyle name="40% - Accent1 2 6 3 3" xfId="13078" xr:uid="{00000000-0005-0000-0000-00004C140000}"/>
    <cellStyle name="40% - Accent1 2 6 4" xfId="2311" xr:uid="{00000000-0005-0000-0000-00004D140000}"/>
    <cellStyle name="40% - Accent1 2 6 4 2" xfId="7582" xr:uid="{00000000-0005-0000-0000-00004E140000}"/>
    <cellStyle name="40% - Accent1 2 6 4 3" xfId="15850" xr:uid="{00000000-0005-0000-0000-00004F140000}"/>
    <cellStyle name="40% - Accent1 2 6 5" xfId="4463" xr:uid="{00000000-0005-0000-0000-000050140000}"/>
    <cellStyle name="40% - Accent1 2 6 5 2" xfId="7583" xr:uid="{00000000-0005-0000-0000-000051140000}"/>
    <cellStyle name="40% - Accent1 2 6 5 3" xfId="15851" xr:uid="{00000000-0005-0000-0000-000052140000}"/>
    <cellStyle name="40% - Accent1 2 6 6" xfId="7584" xr:uid="{00000000-0005-0000-0000-000053140000}"/>
    <cellStyle name="40% - Accent1 2 6 6 2" xfId="15852" xr:uid="{00000000-0005-0000-0000-000054140000}"/>
    <cellStyle name="40% - Accent1 2 6 7" xfId="7576" xr:uid="{00000000-0005-0000-0000-000055140000}"/>
    <cellStyle name="40% - Accent1 2 6 8" xfId="13076" xr:uid="{00000000-0005-0000-0000-000056140000}"/>
    <cellStyle name="40% - Accent1 2 7" xfId="412" xr:uid="{00000000-0005-0000-0000-000057140000}"/>
    <cellStyle name="40% - Accent1 2 7 2" xfId="1338" xr:uid="{00000000-0005-0000-0000-000058140000}"/>
    <cellStyle name="40% - Accent1 2 7 2 2" xfId="3731" xr:uid="{00000000-0005-0000-0000-000059140000}"/>
    <cellStyle name="40% - Accent1 2 7 2 2 2" xfId="7587" xr:uid="{00000000-0005-0000-0000-00005A140000}"/>
    <cellStyle name="40% - Accent1 2 7 2 2 3" xfId="15853" xr:uid="{00000000-0005-0000-0000-00005B140000}"/>
    <cellStyle name="40% - Accent1 2 7 2 3" xfId="4466" xr:uid="{00000000-0005-0000-0000-00005C140000}"/>
    <cellStyle name="40% - Accent1 2 7 2 3 2" xfId="7588" xr:uid="{00000000-0005-0000-0000-00005D140000}"/>
    <cellStyle name="40% - Accent1 2 7 2 3 3" xfId="15854" xr:uid="{00000000-0005-0000-0000-00005E140000}"/>
    <cellStyle name="40% - Accent1 2 7 2 4" xfId="7589" xr:uid="{00000000-0005-0000-0000-00005F140000}"/>
    <cellStyle name="40% - Accent1 2 7 2 4 2" xfId="15855" xr:uid="{00000000-0005-0000-0000-000060140000}"/>
    <cellStyle name="40% - Accent1 2 7 2 5" xfId="7586" xr:uid="{00000000-0005-0000-0000-000061140000}"/>
    <cellStyle name="40% - Accent1 2 7 2 6" xfId="13080" xr:uid="{00000000-0005-0000-0000-000062140000}"/>
    <cellStyle name="40% - Accent1 2 7 3" xfId="1614" xr:uid="{00000000-0005-0000-0000-000063140000}"/>
    <cellStyle name="40% - Accent1 2 7 3 2" xfId="7590" xr:uid="{00000000-0005-0000-0000-000064140000}"/>
    <cellStyle name="40% - Accent1 2 7 3 3" xfId="13081" xr:uid="{00000000-0005-0000-0000-000065140000}"/>
    <cellStyle name="40% - Accent1 2 7 4" xfId="2312" xr:uid="{00000000-0005-0000-0000-000066140000}"/>
    <cellStyle name="40% - Accent1 2 7 4 2" xfId="7591" xr:uid="{00000000-0005-0000-0000-000067140000}"/>
    <cellStyle name="40% - Accent1 2 7 4 3" xfId="15856" xr:uid="{00000000-0005-0000-0000-000068140000}"/>
    <cellStyle name="40% - Accent1 2 7 5" xfId="4465" xr:uid="{00000000-0005-0000-0000-000069140000}"/>
    <cellStyle name="40% - Accent1 2 7 5 2" xfId="7592" xr:uid="{00000000-0005-0000-0000-00006A140000}"/>
    <cellStyle name="40% - Accent1 2 7 5 3" xfId="15857" xr:uid="{00000000-0005-0000-0000-00006B140000}"/>
    <cellStyle name="40% - Accent1 2 7 6" xfId="7593" xr:uid="{00000000-0005-0000-0000-00006C140000}"/>
    <cellStyle name="40% - Accent1 2 7 6 2" xfId="15858" xr:uid="{00000000-0005-0000-0000-00006D140000}"/>
    <cellStyle name="40% - Accent1 2 7 7" xfId="7585" xr:uid="{00000000-0005-0000-0000-00006E140000}"/>
    <cellStyle name="40% - Accent1 2 7 8" xfId="13079" xr:uid="{00000000-0005-0000-0000-00006F140000}"/>
    <cellStyle name="40% - Accent1 2 8" xfId="959" xr:uid="{00000000-0005-0000-0000-000070140000}"/>
    <cellStyle name="40% - Accent1 2 8 2" xfId="1615" xr:uid="{00000000-0005-0000-0000-000071140000}"/>
    <cellStyle name="40% - Accent1 2 8 2 2" xfId="3791" xr:uid="{00000000-0005-0000-0000-000072140000}"/>
    <cellStyle name="40% - Accent1 2 8 2 2 2" xfId="7596" xr:uid="{00000000-0005-0000-0000-000073140000}"/>
    <cellStyle name="40% - Accent1 2 8 2 2 3" xfId="15859" xr:uid="{00000000-0005-0000-0000-000074140000}"/>
    <cellStyle name="40% - Accent1 2 8 2 3" xfId="4468" xr:uid="{00000000-0005-0000-0000-000075140000}"/>
    <cellStyle name="40% - Accent1 2 8 2 3 2" xfId="7597" xr:uid="{00000000-0005-0000-0000-000076140000}"/>
    <cellStyle name="40% - Accent1 2 8 2 3 3" xfId="15860" xr:uid="{00000000-0005-0000-0000-000077140000}"/>
    <cellStyle name="40% - Accent1 2 8 2 4" xfId="7598" xr:uid="{00000000-0005-0000-0000-000078140000}"/>
    <cellStyle name="40% - Accent1 2 8 2 4 2" xfId="15861" xr:uid="{00000000-0005-0000-0000-000079140000}"/>
    <cellStyle name="40% - Accent1 2 8 2 5" xfId="7595" xr:uid="{00000000-0005-0000-0000-00007A140000}"/>
    <cellStyle name="40% - Accent1 2 8 2 6" xfId="13083" xr:uid="{00000000-0005-0000-0000-00007B140000}"/>
    <cellStyle name="40% - Accent1 2 8 3" xfId="2313" xr:uid="{00000000-0005-0000-0000-00007C140000}"/>
    <cellStyle name="40% - Accent1 2 8 3 2" xfId="7599" xr:uid="{00000000-0005-0000-0000-00007D140000}"/>
    <cellStyle name="40% - Accent1 2 8 3 3" xfId="13084" xr:uid="{00000000-0005-0000-0000-00007E140000}"/>
    <cellStyle name="40% - Accent1 2 8 4" xfId="4467" xr:uid="{00000000-0005-0000-0000-00007F140000}"/>
    <cellStyle name="40% - Accent1 2 8 4 2" xfId="7600" xr:uid="{00000000-0005-0000-0000-000080140000}"/>
    <cellStyle name="40% - Accent1 2 8 4 3" xfId="15862" xr:uid="{00000000-0005-0000-0000-000081140000}"/>
    <cellStyle name="40% - Accent1 2 8 5" xfId="7601" xr:uid="{00000000-0005-0000-0000-000082140000}"/>
    <cellStyle name="40% - Accent1 2 8 5 2" xfId="15863" xr:uid="{00000000-0005-0000-0000-000083140000}"/>
    <cellStyle name="40% - Accent1 2 8 6" xfId="7594" xr:uid="{00000000-0005-0000-0000-000084140000}"/>
    <cellStyle name="40% - Accent1 2 8 7" xfId="13082" xr:uid="{00000000-0005-0000-0000-000085140000}"/>
    <cellStyle name="40% - Accent1 2 9" xfId="1608" xr:uid="{00000000-0005-0000-0000-000086140000}"/>
    <cellStyle name="40% - Accent1 2 9 2" xfId="3851" xr:uid="{00000000-0005-0000-0000-000087140000}"/>
    <cellStyle name="40% - Accent1 2 9 2 2" xfId="4470" xr:uid="{00000000-0005-0000-0000-000088140000}"/>
    <cellStyle name="40% - Accent1 2 9 2 2 2" xfId="7604" xr:uid="{00000000-0005-0000-0000-000089140000}"/>
    <cellStyle name="40% - Accent1 2 9 2 2 3" xfId="15864" xr:uid="{00000000-0005-0000-0000-00008A140000}"/>
    <cellStyle name="40% - Accent1 2 9 2 3" xfId="7605" xr:uid="{00000000-0005-0000-0000-00008B140000}"/>
    <cellStyle name="40% - Accent1 2 9 2 3 2" xfId="15865" xr:uid="{00000000-0005-0000-0000-00008C140000}"/>
    <cellStyle name="40% - Accent1 2 9 2 4" xfId="7603" xr:uid="{00000000-0005-0000-0000-00008D140000}"/>
    <cellStyle name="40% - Accent1 2 9 2 5" xfId="13086" xr:uid="{00000000-0005-0000-0000-00008E140000}"/>
    <cellStyle name="40% - Accent1 2 9 3" xfId="2314" xr:uid="{00000000-0005-0000-0000-00008F140000}"/>
    <cellStyle name="40% - Accent1 2 9 3 2" xfId="7606" xr:uid="{00000000-0005-0000-0000-000090140000}"/>
    <cellStyle name="40% - Accent1 2 9 3 3" xfId="13087" xr:uid="{00000000-0005-0000-0000-000091140000}"/>
    <cellStyle name="40% - Accent1 2 9 4" xfId="4469" xr:uid="{00000000-0005-0000-0000-000092140000}"/>
    <cellStyle name="40% - Accent1 2 9 4 2" xfId="7607" xr:uid="{00000000-0005-0000-0000-000093140000}"/>
    <cellStyle name="40% - Accent1 2 9 4 3" xfId="15866" xr:uid="{00000000-0005-0000-0000-000094140000}"/>
    <cellStyle name="40% - Accent1 2 9 5" xfId="7608" xr:uid="{00000000-0005-0000-0000-000095140000}"/>
    <cellStyle name="40% - Accent1 2 9 5 2" xfId="15867" xr:uid="{00000000-0005-0000-0000-000096140000}"/>
    <cellStyle name="40% - Accent1 2 9 6" xfId="7602" xr:uid="{00000000-0005-0000-0000-000097140000}"/>
    <cellStyle name="40% - Accent1 2 9 7" xfId="13085" xr:uid="{00000000-0005-0000-0000-000098140000}"/>
    <cellStyle name="40% - Accent1 3" xfId="111" xr:uid="{00000000-0005-0000-0000-000099140000}"/>
    <cellStyle name="40% - Accent1 3 10" xfId="3530" xr:uid="{00000000-0005-0000-0000-00009A140000}"/>
    <cellStyle name="40% - Accent1 3 10 2" xfId="4472" xr:uid="{00000000-0005-0000-0000-00009B140000}"/>
    <cellStyle name="40% - Accent1 3 10 2 2" xfId="7611" xr:uid="{00000000-0005-0000-0000-00009C140000}"/>
    <cellStyle name="40% - Accent1 3 10 2 3" xfId="13090" xr:uid="{00000000-0005-0000-0000-00009D140000}"/>
    <cellStyle name="40% - Accent1 3 10 3" xfId="7612" xr:uid="{00000000-0005-0000-0000-00009E140000}"/>
    <cellStyle name="40% - Accent1 3 10 3 2" xfId="15868" xr:uid="{00000000-0005-0000-0000-00009F140000}"/>
    <cellStyle name="40% - Accent1 3 10 4" xfId="7610" xr:uid="{00000000-0005-0000-0000-0000A0140000}"/>
    <cellStyle name="40% - Accent1 3 10 5" xfId="13089" xr:uid="{00000000-0005-0000-0000-0000A1140000}"/>
    <cellStyle name="40% - Accent1 3 11" xfId="2315" xr:uid="{00000000-0005-0000-0000-0000A2140000}"/>
    <cellStyle name="40% - Accent1 3 11 2" xfId="7613" xr:uid="{00000000-0005-0000-0000-0000A3140000}"/>
    <cellStyle name="40% - Accent1 3 11 3" xfId="13091" xr:uid="{00000000-0005-0000-0000-0000A4140000}"/>
    <cellStyle name="40% - Accent1 3 12" xfId="4471" xr:uid="{00000000-0005-0000-0000-0000A5140000}"/>
    <cellStyle name="40% - Accent1 3 12 2" xfId="7614" xr:uid="{00000000-0005-0000-0000-0000A6140000}"/>
    <cellStyle name="40% - Accent1 3 12 3" xfId="13092" xr:uid="{00000000-0005-0000-0000-0000A7140000}"/>
    <cellStyle name="40% - Accent1 3 13" xfId="7615" xr:uid="{00000000-0005-0000-0000-0000A8140000}"/>
    <cellStyle name="40% - Accent1 3 13 2" xfId="13093" xr:uid="{00000000-0005-0000-0000-0000A9140000}"/>
    <cellStyle name="40% - Accent1 3 14" xfId="7609" xr:uid="{00000000-0005-0000-0000-0000AA140000}"/>
    <cellStyle name="40% - Accent1 3 15" xfId="13088" xr:uid="{00000000-0005-0000-0000-0000AB140000}"/>
    <cellStyle name="40% - Accent1 3 2" xfId="112" xr:uid="{00000000-0005-0000-0000-0000AC140000}"/>
    <cellStyle name="40% - Accent1 3 2 2" xfId="419" xr:uid="{00000000-0005-0000-0000-0000AD140000}"/>
    <cellStyle name="40% - Accent1 3 2 2 2" xfId="3571" xr:uid="{00000000-0005-0000-0000-0000AE140000}"/>
    <cellStyle name="40% - Accent1 3 2 2 2 2" xfId="7618" xr:uid="{00000000-0005-0000-0000-0000AF140000}"/>
    <cellStyle name="40% - Accent1 3 2 2 2 3" xfId="15869" xr:uid="{00000000-0005-0000-0000-0000B0140000}"/>
    <cellStyle name="40% - Accent1 3 2 2 3" xfId="4474" xr:uid="{00000000-0005-0000-0000-0000B1140000}"/>
    <cellStyle name="40% - Accent1 3 2 2 3 2" xfId="7619" xr:uid="{00000000-0005-0000-0000-0000B2140000}"/>
    <cellStyle name="40% - Accent1 3 2 2 3 3" xfId="15870" xr:uid="{00000000-0005-0000-0000-0000B3140000}"/>
    <cellStyle name="40% - Accent1 3 2 2 4" xfId="7620" xr:uid="{00000000-0005-0000-0000-0000B4140000}"/>
    <cellStyle name="40% - Accent1 3 2 2 4 2" xfId="15871" xr:uid="{00000000-0005-0000-0000-0000B5140000}"/>
    <cellStyle name="40% - Accent1 3 2 2 5" xfId="7617" xr:uid="{00000000-0005-0000-0000-0000B6140000}"/>
    <cellStyle name="40% - Accent1 3 2 2 6" xfId="13095" xr:uid="{00000000-0005-0000-0000-0000B7140000}"/>
    <cellStyle name="40% - Accent1 3 2 3" xfId="966" xr:uid="{00000000-0005-0000-0000-0000B8140000}"/>
    <cellStyle name="40% - Accent1 3 2 3 2" xfId="7621" xr:uid="{00000000-0005-0000-0000-0000B9140000}"/>
    <cellStyle name="40% - Accent1 3 2 3 3" xfId="13096" xr:uid="{00000000-0005-0000-0000-0000BA140000}"/>
    <cellStyle name="40% - Accent1 3 2 4" xfId="1617" xr:uid="{00000000-0005-0000-0000-0000BB140000}"/>
    <cellStyle name="40% - Accent1 3 2 4 2" xfId="7622" xr:uid="{00000000-0005-0000-0000-0000BC140000}"/>
    <cellStyle name="40% - Accent1 3 2 4 3" xfId="15872" xr:uid="{00000000-0005-0000-0000-0000BD140000}"/>
    <cellStyle name="40% - Accent1 3 2 5" xfId="2316" xr:uid="{00000000-0005-0000-0000-0000BE140000}"/>
    <cellStyle name="40% - Accent1 3 2 5 2" xfId="7623" xr:uid="{00000000-0005-0000-0000-0000BF140000}"/>
    <cellStyle name="40% - Accent1 3 2 5 3" xfId="15873" xr:uid="{00000000-0005-0000-0000-0000C0140000}"/>
    <cellStyle name="40% - Accent1 3 2 6" xfId="4473" xr:uid="{00000000-0005-0000-0000-0000C1140000}"/>
    <cellStyle name="40% - Accent1 3 2 6 2" xfId="7624" xr:uid="{00000000-0005-0000-0000-0000C2140000}"/>
    <cellStyle name="40% - Accent1 3 2 6 3" xfId="15874" xr:uid="{00000000-0005-0000-0000-0000C3140000}"/>
    <cellStyle name="40% - Accent1 3 2 7" xfId="7625" xr:uid="{00000000-0005-0000-0000-0000C4140000}"/>
    <cellStyle name="40% - Accent1 3 2 7 2" xfId="15875" xr:uid="{00000000-0005-0000-0000-0000C5140000}"/>
    <cellStyle name="40% - Accent1 3 2 8" xfId="7616" xr:uid="{00000000-0005-0000-0000-0000C6140000}"/>
    <cellStyle name="40% - Accent1 3 2 9" xfId="13094" xr:uid="{00000000-0005-0000-0000-0000C7140000}"/>
    <cellStyle name="40% - Accent1 3 3" xfId="113" xr:uid="{00000000-0005-0000-0000-0000C8140000}"/>
    <cellStyle name="40% - Accent1 3 3 2" xfId="420" xr:uid="{00000000-0005-0000-0000-0000C9140000}"/>
    <cellStyle name="40% - Accent1 3 3 2 2" xfId="3601" xr:uid="{00000000-0005-0000-0000-0000CA140000}"/>
    <cellStyle name="40% - Accent1 3 3 2 2 2" xfId="7628" xr:uid="{00000000-0005-0000-0000-0000CB140000}"/>
    <cellStyle name="40% - Accent1 3 3 2 2 3" xfId="15876" xr:uid="{00000000-0005-0000-0000-0000CC140000}"/>
    <cellStyle name="40% - Accent1 3 3 2 3" xfId="4476" xr:uid="{00000000-0005-0000-0000-0000CD140000}"/>
    <cellStyle name="40% - Accent1 3 3 2 3 2" xfId="7629" xr:uid="{00000000-0005-0000-0000-0000CE140000}"/>
    <cellStyle name="40% - Accent1 3 3 2 3 3" xfId="15877" xr:uid="{00000000-0005-0000-0000-0000CF140000}"/>
    <cellStyle name="40% - Accent1 3 3 2 4" xfId="7630" xr:uid="{00000000-0005-0000-0000-0000D0140000}"/>
    <cellStyle name="40% - Accent1 3 3 2 4 2" xfId="15878" xr:uid="{00000000-0005-0000-0000-0000D1140000}"/>
    <cellStyle name="40% - Accent1 3 3 2 5" xfId="7627" xr:uid="{00000000-0005-0000-0000-0000D2140000}"/>
    <cellStyle name="40% - Accent1 3 3 2 6" xfId="13098" xr:uid="{00000000-0005-0000-0000-0000D3140000}"/>
    <cellStyle name="40% - Accent1 3 3 3" xfId="967" xr:uid="{00000000-0005-0000-0000-0000D4140000}"/>
    <cellStyle name="40% - Accent1 3 3 3 2" xfId="7631" xr:uid="{00000000-0005-0000-0000-0000D5140000}"/>
    <cellStyle name="40% - Accent1 3 3 3 3" xfId="13099" xr:uid="{00000000-0005-0000-0000-0000D6140000}"/>
    <cellStyle name="40% - Accent1 3 3 4" xfId="1618" xr:uid="{00000000-0005-0000-0000-0000D7140000}"/>
    <cellStyle name="40% - Accent1 3 3 4 2" xfId="7632" xr:uid="{00000000-0005-0000-0000-0000D8140000}"/>
    <cellStyle name="40% - Accent1 3 3 4 3" xfId="15879" xr:uid="{00000000-0005-0000-0000-0000D9140000}"/>
    <cellStyle name="40% - Accent1 3 3 5" xfId="2317" xr:uid="{00000000-0005-0000-0000-0000DA140000}"/>
    <cellStyle name="40% - Accent1 3 3 5 2" xfId="7633" xr:uid="{00000000-0005-0000-0000-0000DB140000}"/>
    <cellStyle name="40% - Accent1 3 3 5 3" xfId="15880" xr:uid="{00000000-0005-0000-0000-0000DC140000}"/>
    <cellStyle name="40% - Accent1 3 3 6" xfId="4475" xr:uid="{00000000-0005-0000-0000-0000DD140000}"/>
    <cellStyle name="40% - Accent1 3 3 6 2" xfId="7634" xr:uid="{00000000-0005-0000-0000-0000DE140000}"/>
    <cellStyle name="40% - Accent1 3 3 6 3" xfId="15881" xr:uid="{00000000-0005-0000-0000-0000DF140000}"/>
    <cellStyle name="40% - Accent1 3 3 7" xfId="7635" xr:uid="{00000000-0005-0000-0000-0000E0140000}"/>
    <cellStyle name="40% - Accent1 3 3 7 2" xfId="15882" xr:uid="{00000000-0005-0000-0000-0000E1140000}"/>
    <cellStyle name="40% - Accent1 3 3 8" xfId="7626" xr:uid="{00000000-0005-0000-0000-0000E2140000}"/>
    <cellStyle name="40% - Accent1 3 3 9" xfId="13097" xr:uid="{00000000-0005-0000-0000-0000E3140000}"/>
    <cellStyle name="40% - Accent1 3 4" xfId="421" xr:uid="{00000000-0005-0000-0000-0000E4140000}"/>
    <cellStyle name="40% - Accent1 3 4 2" xfId="968" xr:uid="{00000000-0005-0000-0000-0000E5140000}"/>
    <cellStyle name="40% - Accent1 3 4 2 2" xfId="3641" xr:uid="{00000000-0005-0000-0000-0000E6140000}"/>
    <cellStyle name="40% - Accent1 3 4 2 2 2" xfId="7638" xr:uid="{00000000-0005-0000-0000-0000E7140000}"/>
    <cellStyle name="40% - Accent1 3 4 2 2 3" xfId="15883" xr:uid="{00000000-0005-0000-0000-0000E8140000}"/>
    <cellStyle name="40% - Accent1 3 4 2 3" xfId="4478" xr:uid="{00000000-0005-0000-0000-0000E9140000}"/>
    <cellStyle name="40% - Accent1 3 4 2 3 2" xfId="7639" xr:uid="{00000000-0005-0000-0000-0000EA140000}"/>
    <cellStyle name="40% - Accent1 3 4 2 3 3" xfId="15884" xr:uid="{00000000-0005-0000-0000-0000EB140000}"/>
    <cellStyle name="40% - Accent1 3 4 2 4" xfId="7640" xr:uid="{00000000-0005-0000-0000-0000EC140000}"/>
    <cellStyle name="40% - Accent1 3 4 2 4 2" xfId="15885" xr:uid="{00000000-0005-0000-0000-0000ED140000}"/>
    <cellStyle name="40% - Accent1 3 4 2 5" xfId="7637" xr:uid="{00000000-0005-0000-0000-0000EE140000}"/>
    <cellStyle name="40% - Accent1 3 4 2 6" xfId="13101" xr:uid="{00000000-0005-0000-0000-0000EF140000}"/>
    <cellStyle name="40% - Accent1 3 4 3" xfId="1619" xr:uid="{00000000-0005-0000-0000-0000F0140000}"/>
    <cellStyle name="40% - Accent1 3 4 3 2" xfId="7641" xr:uid="{00000000-0005-0000-0000-0000F1140000}"/>
    <cellStyle name="40% - Accent1 3 4 3 3" xfId="13102" xr:uid="{00000000-0005-0000-0000-0000F2140000}"/>
    <cellStyle name="40% - Accent1 3 4 4" xfId="2318" xr:uid="{00000000-0005-0000-0000-0000F3140000}"/>
    <cellStyle name="40% - Accent1 3 4 4 2" xfId="7642" xr:uid="{00000000-0005-0000-0000-0000F4140000}"/>
    <cellStyle name="40% - Accent1 3 4 4 3" xfId="15886" xr:uid="{00000000-0005-0000-0000-0000F5140000}"/>
    <cellStyle name="40% - Accent1 3 4 5" xfId="4477" xr:uid="{00000000-0005-0000-0000-0000F6140000}"/>
    <cellStyle name="40% - Accent1 3 4 5 2" xfId="7643" xr:uid="{00000000-0005-0000-0000-0000F7140000}"/>
    <cellStyle name="40% - Accent1 3 4 5 3" xfId="15887" xr:uid="{00000000-0005-0000-0000-0000F8140000}"/>
    <cellStyle name="40% - Accent1 3 4 6" xfId="7644" xr:uid="{00000000-0005-0000-0000-0000F9140000}"/>
    <cellStyle name="40% - Accent1 3 4 6 2" xfId="15888" xr:uid="{00000000-0005-0000-0000-0000FA140000}"/>
    <cellStyle name="40% - Accent1 3 4 7" xfId="7636" xr:uid="{00000000-0005-0000-0000-0000FB140000}"/>
    <cellStyle name="40% - Accent1 3 4 8" xfId="13100" xr:uid="{00000000-0005-0000-0000-0000FC140000}"/>
    <cellStyle name="40% - Accent1 3 5" xfId="422" xr:uid="{00000000-0005-0000-0000-0000FD140000}"/>
    <cellStyle name="40% - Accent1 3 5 2" xfId="969" xr:uid="{00000000-0005-0000-0000-0000FE140000}"/>
    <cellStyle name="40% - Accent1 3 5 2 2" xfId="3691" xr:uid="{00000000-0005-0000-0000-0000FF140000}"/>
    <cellStyle name="40% - Accent1 3 5 2 2 2" xfId="7647" xr:uid="{00000000-0005-0000-0000-000000150000}"/>
    <cellStyle name="40% - Accent1 3 5 2 2 3" xfId="15889" xr:uid="{00000000-0005-0000-0000-000001150000}"/>
    <cellStyle name="40% - Accent1 3 5 2 3" xfId="4480" xr:uid="{00000000-0005-0000-0000-000002150000}"/>
    <cellStyle name="40% - Accent1 3 5 2 3 2" xfId="7648" xr:uid="{00000000-0005-0000-0000-000003150000}"/>
    <cellStyle name="40% - Accent1 3 5 2 3 3" xfId="15890" xr:uid="{00000000-0005-0000-0000-000004150000}"/>
    <cellStyle name="40% - Accent1 3 5 2 4" xfId="7649" xr:uid="{00000000-0005-0000-0000-000005150000}"/>
    <cellStyle name="40% - Accent1 3 5 2 4 2" xfId="15891" xr:uid="{00000000-0005-0000-0000-000006150000}"/>
    <cellStyle name="40% - Accent1 3 5 2 5" xfId="7646" xr:uid="{00000000-0005-0000-0000-000007150000}"/>
    <cellStyle name="40% - Accent1 3 5 2 6" xfId="13104" xr:uid="{00000000-0005-0000-0000-000008150000}"/>
    <cellStyle name="40% - Accent1 3 5 3" xfId="1620" xr:uid="{00000000-0005-0000-0000-000009150000}"/>
    <cellStyle name="40% - Accent1 3 5 3 2" xfId="7650" xr:uid="{00000000-0005-0000-0000-00000A150000}"/>
    <cellStyle name="40% - Accent1 3 5 3 3" xfId="13105" xr:uid="{00000000-0005-0000-0000-00000B150000}"/>
    <cellStyle name="40% - Accent1 3 5 4" xfId="2319" xr:uid="{00000000-0005-0000-0000-00000C150000}"/>
    <cellStyle name="40% - Accent1 3 5 4 2" xfId="7651" xr:uid="{00000000-0005-0000-0000-00000D150000}"/>
    <cellStyle name="40% - Accent1 3 5 4 3" xfId="15892" xr:uid="{00000000-0005-0000-0000-00000E150000}"/>
    <cellStyle name="40% - Accent1 3 5 5" xfId="4479" xr:uid="{00000000-0005-0000-0000-00000F150000}"/>
    <cellStyle name="40% - Accent1 3 5 5 2" xfId="7652" xr:uid="{00000000-0005-0000-0000-000010150000}"/>
    <cellStyle name="40% - Accent1 3 5 5 3" xfId="15893" xr:uid="{00000000-0005-0000-0000-000011150000}"/>
    <cellStyle name="40% - Accent1 3 5 6" xfId="7653" xr:uid="{00000000-0005-0000-0000-000012150000}"/>
    <cellStyle name="40% - Accent1 3 5 6 2" xfId="15894" xr:uid="{00000000-0005-0000-0000-000013150000}"/>
    <cellStyle name="40% - Accent1 3 5 7" xfId="7645" xr:uid="{00000000-0005-0000-0000-000014150000}"/>
    <cellStyle name="40% - Accent1 3 5 8" xfId="13103" xr:uid="{00000000-0005-0000-0000-000015150000}"/>
    <cellStyle name="40% - Accent1 3 6" xfId="418" xr:uid="{00000000-0005-0000-0000-000016150000}"/>
    <cellStyle name="40% - Accent1 3 6 2" xfId="1352" xr:uid="{00000000-0005-0000-0000-000017150000}"/>
    <cellStyle name="40% - Accent1 3 6 2 2" xfId="3741" xr:uid="{00000000-0005-0000-0000-000018150000}"/>
    <cellStyle name="40% - Accent1 3 6 2 2 2" xfId="7656" xr:uid="{00000000-0005-0000-0000-000019150000}"/>
    <cellStyle name="40% - Accent1 3 6 2 2 3" xfId="15895" xr:uid="{00000000-0005-0000-0000-00001A150000}"/>
    <cellStyle name="40% - Accent1 3 6 2 3" xfId="4482" xr:uid="{00000000-0005-0000-0000-00001B150000}"/>
    <cellStyle name="40% - Accent1 3 6 2 3 2" xfId="7657" xr:uid="{00000000-0005-0000-0000-00001C150000}"/>
    <cellStyle name="40% - Accent1 3 6 2 3 3" xfId="15896" xr:uid="{00000000-0005-0000-0000-00001D150000}"/>
    <cellStyle name="40% - Accent1 3 6 2 4" xfId="7658" xr:uid="{00000000-0005-0000-0000-00001E150000}"/>
    <cellStyle name="40% - Accent1 3 6 2 4 2" xfId="15897" xr:uid="{00000000-0005-0000-0000-00001F150000}"/>
    <cellStyle name="40% - Accent1 3 6 2 5" xfId="7655" xr:uid="{00000000-0005-0000-0000-000020150000}"/>
    <cellStyle name="40% - Accent1 3 6 2 6" xfId="13107" xr:uid="{00000000-0005-0000-0000-000021150000}"/>
    <cellStyle name="40% - Accent1 3 6 3" xfId="1621" xr:uid="{00000000-0005-0000-0000-000022150000}"/>
    <cellStyle name="40% - Accent1 3 6 3 2" xfId="7659" xr:uid="{00000000-0005-0000-0000-000023150000}"/>
    <cellStyle name="40% - Accent1 3 6 3 3" xfId="13108" xr:uid="{00000000-0005-0000-0000-000024150000}"/>
    <cellStyle name="40% - Accent1 3 6 4" xfId="2320" xr:uid="{00000000-0005-0000-0000-000025150000}"/>
    <cellStyle name="40% - Accent1 3 6 4 2" xfId="7660" xr:uid="{00000000-0005-0000-0000-000026150000}"/>
    <cellStyle name="40% - Accent1 3 6 4 3" xfId="15898" xr:uid="{00000000-0005-0000-0000-000027150000}"/>
    <cellStyle name="40% - Accent1 3 6 5" xfId="4481" xr:uid="{00000000-0005-0000-0000-000028150000}"/>
    <cellStyle name="40% - Accent1 3 6 5 2" xfId="7661" xr:uid="{00000000-0005-0000-0000-000029150000}"/>
    <cellStyle name="40% - Accent1 3 6 5 3" xfId="15899" xr:uid="{00000000-0005-0000-0000-00002A150000}"/>
    <cellStyle name="40% - Accent1 3 6 6" xfId="7662" xr:uid="{00000000-0005-0000-0000-00002B150000}"/>
    <cellStyle name="40% - Accent1 3 6 6 2" xfId="15900" xr:uid="{00000000-0005-0000-0000-00002C150000}"/>
    <cellStyle name="40% - Accent1 3 6 7" xfId="7654" xr:uid="{00000000-0005-0000-0000-00002D150000}"/>
    <cellStyle name="40% - Accent1 3 6 8" xfId="13106" xr:uid="{00000000-0005-0000-0000-00002E150000}"/>
    <cellStyle name="40% - Accent1 3 7" xfId="965" xr:uid="{00000000-0005-0000-0000-00002F150000}"/>
    <cellStyle name="40% - Accent1 3 7 2" xfId="1622" xr:uid="{00000000-0005-0000-0000-000030150000}"/>
    <cellStyle name="40% - Accent1 3 7 2 2" xfId="3801" xr:uid="{00000000-0005-0000-0000-000031150000}"/>
    <cellStyle name="40% - Accent1 3 7 2 2 2" xfId="7665" xr:uid="{00000000-0005-0000-0000-000032150000}"/>
    <cellStyle name="40% - Accent1 3 7 2 2 3" xfId="15901" xr:uid="{00000000-0005-0000-0000-000033150000}"/>
    <cellStyle name="40% - Accent1 3 7 2 3" xfId="4484" xr:uid="{00000000-0005-0000-0000-000034150000}"/>
    <cellStyle name="40% - Accent1 3 7 2 3 2" xfId="7666" xr:uid="{00000000-0005-0000-0000-000035150000}"/>
    <cellStyle name="40% - Accent1 3 7 2 3 3" xfId="15902" xr:uid="{00000000-0005-0000-0000-000036150000}"/>
    <cellStyle name="40% - Accent1 3 7 2 4" xfId="7667" xr:uid="{00000000-0005-0000-0000-000037150000}"/>
    <cellStyle name="40% - Accent1 3 7 2 4 2" xfId="15903" xr:uid="{00000000-0005-0000-0000-000038150000}"/>
    <cellStyle name="40% - Accent1 3 7 2 5" xfId="7664" xr:uid="{00000000-0005-0000-0000-000039150000}"/>
    <cellStyle name="40% - Accent1 3 7 2 6" xfId="13110" xr:uid="{00000000-0005-0000-0000-00003A150000}"/>
    <cellStyle name="40% - Accent1 3 7 3" xfId="2321" xr:uid="{00000000-0005-0000-0000-00003B150000}"/>
    <cellStyle name="40% - Accent1 3 7 3 2" xfId="7668" xr:uid="{00000000-0005-0000-0000-00003C150000}"/>
    <cellStyle name="40% - Accent1 3 7 3 3" xfId="13111" xr:uid="{00000000-0005-0000-0000-00003D150000}"/>
    <cellStyle name="40% - Accent1 3 7 4" xfId="4483" xr:uid="{00000000-0005-0000-0000-00003E150000}"/>
    <cellStyle name="40% - Accent1 3 7 4 2" xfId="7669" xr:uid="{00000000-0005-0000-0000-00003F150000}"/>
    <cellStyle name="40% - Accent1 3 7 4 3" xfId="15904" xr:uid="{00000000-0005-0000-0000-000040150000}"/>
    <cellStyle name="40% - Accent1 3 7 5" xfId="7670" xr:uid="{00000000-0005-0000-0000-000041150000}"/>
    <cellStyle name="40% - Accent1 3 7 5 2" xfId="15905" xr:uid="{00000000-0005-0000-0000-000042150000}"/>
    <cellStyle name="40% - Accent1 3 7 6" xfId="7663" xr:uid="{00000000-0005-0000-0000-000043150000}"/>
    <cellStyle name="40% - Accent1 3 7 7" xfId="13109" xr:uid="{00000000-0005-0000-0000-000044150000}"/>
    <cellStyle name="40% - Accent1 3 8" xfId="1616" xr:uid="{00000000-0005-0000-0000-000045150000}"/>
    <cellStyle name="40% - Accent1 3 8 2" xfId="3861" xr:uid="{00000000-0005-0000-0000-000046150000}"/>
    <cellStyle name="40% - Accent1 3 8 2 2" xfId="4486" xr:uid="{00000000-0005-0000-0000-000047150000}"/>
    <cellStyle name="40% - Accent1 3 8 2 2 2" xfId="7673" xr:uid="{00000000-0005-0000-0000-000048150000}"/>
    <cellStyle name="40% - Accent1 3 8 2 2 3" xfId="15906" xr:uid="{00000000-0005-0000-0000-000049150000}"/>
    <cellStyle name="40% - Accent1 3 8 2 3" xfId="7674" xr:uid="{00000000-0005-0000-0000-00004A150000}"/>
    <cellStyle name="40% - Accent1 3 8 2 3 2" xfId="15907" xr:uid="{00000000-0005-0000-0000-00004B150000}"/>
    <cellStyle name="40% - Accent1 3 8 2 4" xfId="7672" xr:uid="{00000000-0005-0000-0000-00004C150000}"/>
    <cellStyle name="40% - Accent1 3 8 2 5" xfId="13113" xr:uid="{00000000-0005-0000-0000-00004D150000}"/>
    <cellStyle name="40% - Accent1 3 8 3" xfId="2322" xr:uid="{00000000-0005-0000-0000-00004E150000}"/>
    <cellStyle name="40% - Accent1 3 8 3 2" xfId="7675" xr:uid="{00000000-0005-0000-0000-00004F150000}"/>
    <cellStyle name="40% - Accent1 3 8 3 3" xfId="13114" xr:uid="{00000000-0005-0000-0000-000050150000}"/>
    <cellStyle name="40% - Accent1 3 8 4" xfId="4485" xr:uid="{00000000-0005-0000-0000-000051150000}"/>
    <cellStyle name="40% - Accent1 3 8 4 2" xfId="7676" xr:uid="{00000000-0005-0000-0000-000052150000}"/>
    <cellStyle name="40% - Accent1 3 8 4 3" xfId="15908" xr:uid="{00000000-0005-0000-0000-000053150000}"/>
    <cellStyle name="40% - Accent1 3 8 5" xfId="7677" xr:uid="{00000000-0005-0000-0000-000054150000}"/>
    <cellStyle name="40% - Accent1 3 8 5 2" xfId="15909" xr:uid="{00000000-0005-0000-0000-000055150000}"/>
    <cellStyle name="40% - Accent1 3 8 6" xfId="7671" xr:uid="{00000000-0005-0000-0000-000056150000}"/>
    <cellStyle name="40% - Accent1 3 8 7" xfId="13112" xr:uid="{00000000-0005-0000-0000-000057150000}"/>
    <cellStyle name="40% - Accent1 3 9" xfId="3939" xr:uid="{00000000-0005-0000-0000-000058150000}"/>
    <cellStyle name="40% - Accent1 3 9 2" xfId="4487" xr:uid="{00000000-0005-0000-0000-000059150000}"/>
    <cellStyle name="40% - Accent1 3 9 2 2" xfId="7679" xr:uid="{00000000-0005-0000-0000-00005A150000}"/>
    <cellStyle name="40% - Accent1 3 9 2 3" xfId="13116" xr:uid="{00000000-0005-0000-0000-00005B150000}"/>
    <cellStyle name="40% - Accent1 3 9 3" xfId="7680" xr:uid="{00000000-0005-0000-0000-00005C150000}"/>
    <cellStyle name="40% - Accent1 3 9 3 2" xfId="15910" xr:uid="{00000000-0005-0000-0000-00005D150000}"/>
    <cellStyle name="40% - Accent1 3 9 4" xfId="7678" xr:uid="{00000000-0005-0000-0000-00005E150000}"/>
    <cellStyle name="40% - Accent1 3 9 5" xfId="13115" xr:uid="{00000000-0005-0000-0000-00005F150000}"/>
    <cellStyle name="40% - Accent1 4" xfId="114" xr:uid="{00000000-0005-0000-0000-000060150000}"/>
    <cellStyle name="40% - Accent1 4 10" xfId="2323" xr:uid="{00000000-0005-0000-0000-000061150000}"/>
    <cellStyle name="40% - Accent1 4 10 2" xfId="7682" xr:uid="{00000000-0005-0000-0000-000062150000}"/>
    <cellStyle name="40% - Accent1 4 10 3" xfId="13118" xr:uid="{00000000-0005-0000-0000-000063150000}"/>
    <cellStyle name="40% - Accent1 4 11" xfId="4488" xr:uid="{00000000-0005-0000-0000-000064150000}"/>
    <cellStyle name="40% - Accent1 4 11 2" xfId="7683" xr:uid="{00000000-0005-0000-0000-000065150000}"/>
    <cellStyle name="40% - Accent1 4 11 3" xfId="13119" xr:uid="{00000000-0005-0000-0000-000066150000}"/>
    <cellStyle name="40% - Accent1 4 12" xfId="7684" xr:uid="{00000000-0005-0000-0000-000067150000}"/>
    <cellStyle name="40% - Accent1 4 12 2" xfId="13120" xr:uid="{00000000-0005-0000-0000-000068150000}"/>
    <cellStyle name="40% - Accent1 4 13" xfId="7681" xr:uid="{00000000-0005-0000-0000-000069150000}"/>
    <cellStyle name="40% - Accent1 4 14" xfId="13117" xr:uid="{00000000-0005-0000-0000-00006A150000}"/>
    <cellStyle name="40% - Accent1 4 2" xfId="115" xr:uid="{00000000-0005-0000-0000-00006B150000}"/>
    <cellStyle name="40% - Accent1 4 2 2" xfId="424" xr:uid="{00000000-0005-0000-0000-00006C150000}"/>
    <cellStyle name="40% - Accent1 4 2 2 2" xfId="3611" xr:uid="{00000000-0005-0000-0000-00006D150000}"/>
    <cellStyle name="40% - Accent1 4 2 2 2 2" xfId="7687" xr:uid="{00000000-0005-0000-0000-00006E150000}"/>
    <cellStyle name="40% - Accent1 4 2 2 2 3" xfId="15911" xr:uid="{00000000-0005-0000-0000-00006F150000}"/>
    <cellStyle name="40% - Accent1 4 2 2 3" xfId="4490" xr:uid="{00000000-0005-0000-0000-000070150000}"/>
    <cellStyle name="40% - Accent1 4 2 2 3 2" xfId="7688" xr:uid="{00000000-0005-0000-0000-000071150000}"/>
    <cellStyle name="40% - Accent1 4 2 2 3 3" xfId="15912" xr:uid="{00000000-0005-0000-0000-000072150000}"/>
    <cellStyle name="40% - Accent1 4 2 2 4" xfId="7689" xr:uid="{00000000-0005-0000-0000-000073150000}"/>
    <cellStyle name="40% - Accent1 4 2 2 4 2" xfId="15913" xr:uid="{00000000-0005-0000-0000-000074150000}"/>
    <cellStyle name="40% - Accent1 4 2 2 5" xfId="7686" xr:uid="{00000000-0005-0000-0000-000075150000}"/>
    <cellStyle name="40% - Accent1 4 2 2 6" xfId="13122" xr:uid="{00000000-0005-0000-0000-000076150000}"/>
    <cellStyle name="40% - Accent1 4 2 3" xfId="971" xr:uid="{00000000-0005-0000-0000-000077150000}"/>
    <cellStyle name="40% - Accent1 4 2 3 2" xfId="7690" xr:uid="{00000000-0005-0000-0000-000078150000}"/>
    <cellStyle name="40% - Accent1 4 2 3 3" xfId="13123" xr:uid="{00000000-0005-0000-0000-000079150000}"/>
    <cellStyle name="40% - Accent1 4 2 4" xfId="1624" xr:uid="{00000000-0005-0000-0000-00007A150000}"/>
    <cellStyle name="40% - Accent1 4 2 4 2" xfId="7691" xr:uid="{00000000-0005-0000-0000-00007B150000}"/>
    <cellStyle name="40% - Accent1 4 2 4 3" xfId="15914" xr:uid="{00000000-0005-0000-0000-00007C150000}"/>
    <cellStyle name="40% - Accent1 4 2 5" xfId="2324" xr:uid="{00000000-0005-0000-0000-00007D150000}"/>
    <cellStyle name="40% - Accent1 4 2 5 2" xfId="7692" xr:uid="{00000000-0005-0000-0000-00007E150000}"/>
    <cellStyle name="40% - Accent1 4 2 5 3" xfId="15915" xr:uid="{00000000-0005-0000-0000-00007F150000}"/>
    <cellStyle name="40% - Accent1 4 2 6" xfId="4489" xr:uid="{00000000-0005-0000-0000-000080150000}"/>
    <cellStyle name="40% - Accent1 4 2 6 2" xfId="7693" xr:uid="{00000000-0005-0000-0000-000081150000}"/>
    <cellStyle name="40% - Accent1 4 2 6 3" xfId="15916" xr:uid="{00000000-0005-0000-0000-000082150000}"/>
    <cellStyle name="40% - Accent1 4 2 7" xfId="7694" xr:uid="{00000000-0005-0000-0000-000083150000}"/>
    <cellStyle name="40% - Accent1 4 2 7 2" xfId="15917" xr:uid="{00000000-0005-0000-0000-000084150000}"/>
    <cellStyle name="40% - Accent1 4 2 8" xfId="7685" xr:uid="{00000000-0005-0000-0000-000085150000}"/>
    <cellStyle name="40% - Accent1 4 2 9" xfId="13121" xr:uid="{00000000-0005-0000-0000-000086150000}"/>
    <cellStyle name="40% - Accent1 4 3" xfId="425" xr:uid="{00000000-0005-0000-0000-000087150000}"/>
    <cellStyle name="40% - Accent1 4 3 2" xfId="972" xr:uid="{00000000-0005-0000-0000-000088150000}"/>
    <cellStyle name="40% - Accent1 4 3 2 2" xfId="3651" xr:uid="{00000000-0005-0000-0000-000089150000}"/>
    <cellStyle name="40% - Accent1 4 3 2 2 2" xfId="7697" xr:uid="{00000000-0005-0000-0000-00008A150000}"/>
    <cellStyle name="40% - Accent1 4 3 2 2 3" xfId="15918" xr:uid="{00000000-0005-0000-0000-00008B150000}"/>
    <cellStyle name="40% - Accent1 4 3 2 3" xfId="4492" xr:uid="{00000000-0005-0000-0000-00008C150000}"/>
    <cellStyle name="40% - Accent1 4 3 2 3 2" xfId="7698" xr:uid="{00000000-0005-0000-0000-00008D150000}"/>
    <cellStyle name="40% - Accent1 4 3 2 3 3" xfId="15919" xr:uid="{00000000-0005-0000-0000-00008E150000}"/>
    <cellStyle name="40% - Accent1 4 3 2 4" xfId="7699" xr:uid="{00000000-0005-0000-0000-00008F150000}"/>
    <cellStyle name="40% - Accent1 4 3 2 4 2" xfId="15920" xr:uid="{00000000-0005-0000-0000-000090150000}"/>
    <cellStyle name="40% - Accent1 4 3 2 5" xfId="7696" xr:uid="{00000000-0005-0000-0000-000091150000}"/>
    <cellStyle name="40% - Accent1 4 3 2 6" xfId="13125" xr:uid="{00000000-0005-0000-0000-000092150000}"/>
    <cellStyle name="40% - Accent1 4 3 3" xfId="1625" xr:uid="{00000000-0005-0000-0000-000093150000}"/>
    <cellStyle name="40% - Accent1 4 3 3 2" xfId="7700" xr:uid="{00000000-0005-0000-0000-000094150000}"/>
    <cellStyle name="40% - Accent1 4 3 3 3" xfId="13126" xr:uid="{00000000-0005-0000-0000-000095150000}"/>
    <cellStyle name="40% - Accent1 4 3 4" xfId="2325" xr:uid="{00000000-0005-0000-0000-000096150000}"/>
    <cellStyle name="40% - Accent1 4 3 4 2" xfId="7701" xr:uid="{00000000-0005-0000-0000-000097150000}"/>
    <cellStyle name="40% - Accent1 4 3 4 3" xfId="15921" xr:uid="{00000000-0005-0000-0000-000098150000}"/>
    <cellStyle name="40% - Accent1 4 3 5" xfId="4491" xr:uid="{00000000-0005-0000-0000-000099150000}"/>
    <cellStyle name="40% - Accent1 4 3 5 2" xfId="7702" xr:uid="{00000000-0005-0000-0000-00009A150000}"/>
    <cellStyle name="40% - Accent1 4 3 5 3" xfId="15922" xr:uid="{00000000-0005-0000-0000-00009B150000}"/>
    <cellStyle name="40% - Accent1 4 3 6" xfId="7703" xr:uid="{00000000-0005-0000-0000-00009C150000}"/>
    <cellStyle name="40% - Accent1 4 3 6 2" xfId="15923" xr:uid="{00000000-0005-0000-0000-00009D150000}"/>
    <cellStyle name="40% - Accent1 4 3 7" xfId="7695" xr:uid="{00000000-0005-0000-0000-00009E150000}"/>
    <cellStyle name="40% - Accent1 4 3 8" xfId="13124" xr:uid="{00000000-0005-0000-0000-00009F150000}"/>
    <cellStyle name="40% - Accent1 4 4" xfId="426" xr:uid="{00000000-0005-0000-0000-0000A0150000}"/>
    <cellStyle name="40% - Accent1 4 4 2" xfId="973" xr:uid="{00000000-0005-0000-0000-0000A1150000}"/>
    <cellStyle name="40% - Accent1 4 4 2 2" xfId="3701" xr:uid="{00000000-0005-0000-0000-0000A2150000}"/>
    <cellStyle name="40% - Accent1 4 4 2 2 2" xfId="7706" xr:uid="{00000000-0005-0000-0000-0000A3150000}"/>
    <cellStyle name="40% - Accent1 4 4 2 2 3" xfId="15924" xr:uid="{00000000-0005-0000-0000-0000A4150000}"/>
    <cellStyle name="40% - Accent1 4 4 2 3" xfId="4494" xr:uid="{00000000-0005-0000-0000-0000A5150000}"/>
    <cellStyle name="40% - Accent1 4 4 2 3 2" xfId="7707" xr:uid="{00000000-0005-0000-0000-0000A6150000}"/>
    <cellStyle name="40% - Accent1 4 4 2 3 3" xfId="15925" xr:uid="{00000000-0005-0000-0000-0000A7150000}"/>
    <cellStyle name="40% - Accent1 4 4 2 4" xfId="7708" xr:uid="{00000000-0005-0000-0000-0000A8150000}"/>
    <cellStyle name="40% - Accent1 4 4 2 4 2" xfId="15926" xr:uid="{00000000-0005-0000-0000-0000A9150000}"/>
    <cellStyle name="40% - Accent1 4 4 2 5" xfId="7705" xr:uid="{00000000-0005-0000-0000-0000AA150000}"/>
    <cellStyle name="40% - Accent1 4 4 2 6" xfId="13128" xr:uid="{00000000-0005-0000-0000-0000AB150000}"/>
    <cellStyle name="40% - Accent1 4 4 3" xfId="1626" xr:uid="{00000000-0005-0000-0000-0000AC150000}"/>
    <cellStyle name="40% - Accent1 4 4 3 2" xfId="7709" xr:uid="{00000000-0005-0000-0000-0000AD150000}"/>
    <cellStyle name="40% - Accent1 4 4 3 3" xfId="13129" xr:uid="{00000000-0005-0000-0000-0000AE150000}"/>
    <cellStyle name="40% - Accent1 4 4 4" xfId="2326" xr:uid="{00000000-0005-0000-0000-0000AF150000}"/>
    <cellStyle name="40% - Accent1 4 4 4 2" xfId="7710" xr:uid="{00000000-0005-0000-0000-0000B0150000}"/>
    <cellStyle name="40% - Accent1 4 4 4 3" xfId="15927" xr:uid="{00000000-0005-0000-0000-0000B1150000}"/>
    <cellStyle name="40% - Accent1 4 4 5" xfId="4493" xr:uid="{00000000-0005-0000-0000-0000B2150000}"/>
    <cellStyle name="40% - Accent1 4 4 5 2" xfId="7711" xr:uid="{00000000-0005-0000-0000-0000B3150000}"/>
    <cellStyle name="40% - Accent1 4 4 5 3" xfId="15928" xr:uid="{00000000-0005-0000-0000-0000B4150000}"/>
    <cellStyle name="40% - Accent1 4 4 6" xfId="7712" xr:uid="{00000000-0005-0000-0000-0000B5150000}"/>
    <cellStyle name="40% - Accent1 4 4 6 2" xfId="15929" xr:uid="{00000000-0005-0000-0000-0000B6150000}"/>
    <cellStyle name="40% - Accent1 4 4 7" xfId="7704" xr:uid="{00000000-0005-0000-0000-0000B7150000}"/>
    <cellStyle name="40% - Accent1 4 4 8" xfId="13127" xr:uid="{00000000-0005-0000-0000-0000B8150000}"/>
    <cellStyle name="40% - Accent1 4 5" xfId="423" xr:uid="{00000000-0005-0000-0000-0000B9150000}"/>
    <cellStyle name="40% - Accent1 4 5 2" xfId="1365" xr:uid="{00000000-0005-0000-0000-0000BA150000}"/>
    <cellStyle name="40% - Accent1 4 5 2 2" xfId="3751" xr:uid="{00000000-0005-0000-0000-0000BB150000}"/>
    <cellStyle name="40% - Accent1 4 5 2 2 2" xfId="7715" xr:uid="{00000000-0005-0000-0000-0000BC150000}"/>
    <cellStyle name="40% - Accent1 4 5 2 2 3" xfId="15930" xr:uid="{00000000-0005-0000-0000-0000BD150000}"/>
    <cellStyle name="40% - Accent1 4 5 2 3" xfId="4496" xr:uid="{00000000-0005-0000-0000-0000BE150000}"/>
    <cellStyle name="40% - Accent1 4 5 2 3 2" xfId="7716" xr:uid="{00000000-0005-0000-0000-0000BF150000}"/>
    <cellStyle name="40% - Accent1 4 5 2 3 3" xfId="15931" xr:uid="{00000000-0005-0000-0000-0000C0150000}"/>
    <cellStyle name="40% - Accent1 4 5 2 4" xfId="7717" xr:uid="{00000000-0005-0000-0000-0000C1150000}"/>
    <cellStyle name="40% - Accent1 4 5 2 4 2" xfId="15932" xr:uid="{00000000-0005-0000-0000-0000C2150000}"/>
    <cellStyle name="40% - Accent1 4 5 2 5" xfId="7714" xr:uid="{00000000-0005-0000-0000-0000C3150000}"/>
    <cellStyle name="40% - Accent1 4 5 2 6" xfId="13131" xr:uid="{00000000-0005-0000-0000-0000C4150000}"/>
    <cellStyle name="40% - Accent1 4 5 3" xfId="1627" xr:uid="{00000000-0005-0000-0000-0000C5150000}"/>
    <cellStyle name="40% - Accent1 4 5 3 2" xfId="7718" xr:uid="{00000000-0005-0000-0000-0000C6150000}"/>
    <cellStyle name="40% - Accent1 4 5 3 3" xfId="13132" xr:uid="{00000000-0005-0000-0000-0000C7150000}"/>
    <cellStyle name="40% - Accent1 4 5 4" xfId="2327" xr:uid="{00000000-0005-0000-0000-0000C8150000}"/>
    <cellStyle name="40% - Accent1 4 5 4 2" xfId="7719" xr:uid="{00000000-0005-0000-0000-0000C9150000}"/>
    <cellStyle name="40% - Accent1 4 5 4 3" xfId="15933" xr:uid="{00000000-0005-0000-0000-0000CA150000}"/>
    <cellStyle name="40% - Accent1 4 5 5" xfId="4495" xr:uid="{00000000-0005-0000-0000-0000CB150000}"/>
    <cellStyle name="40% - Accent1 4 5 5 2" xfId="7720" xr:uid="{00000000-0005-0000-0000-0000CC150000}"/>
    <cellStyle name="40% - Accent1 4 5 5 3" xfId="15934" xr:uid="{00000000-0005-0000-0000-0000CD150000}"/>
    <cellStyle name="40% - Accent1 4 5 6" xfId="7721" xr:uid="{00000000-0005-0000-0000-0000CE150000}"/>
    <cellStyle name="40% - Accent1 4 5 6 2" xfId="15935" xr:uid="{00000000-0005-0000-0000-0000CF150000}"/>
    <cellStyle name="40% - Accent1 4 5 7" xfId="7713" xr:uid="{00000000-0005-0000-0000-0000D0150000}"/>
    <cellStyle name="40% - Accent1 4 5 8" xfId="13130" xr:uid="{00000000-0005-0000-0000-0000D1150000}"/>
    <cellStyle name="40% - Accent1 4 6" xfId="970" xr:uid="{00000000-0005-0000-0000-0000D2150000}"/>
    <cellStyle name="40% - Accent1 4 6 2" xfId="1628" xr:uid="{00000000-0005-0000-0000-0000D3150000}"/>
    <cellStyle name="40% - Accent1 4 6 2 2" xfId="3811" xr:uid="{00000000-0005-0000-0000-0000D4150000}"/>
    <cellStyle name="40% - Accent1 4 6 2 2 2" xfId="7724" xr:uid="{00000000-0005-0000-0000-0000D5150000}"/>
    <cellStyle name="40% - Accent1 4 6 2 2 3" xfId="15936" xr:uid="{00000000-0005-0000-0000-0000D6150000}"/>
    <cellStyle name="40% - Accent1 4 6 2 3" xfId="4498" xr:uid="{00000000-0005-0000-0000-0000D7150000}"/>
    <cellStyle name="40% - Accent1 4 6 2 3 2" xfId="7725" xr:uid="{00000000-0005-0000-0000-0000D8150000}"/>
    <cellStyle name="40% - Accent1 4 6 2 3 3" xfId="15937" xr:uid="{00000000-0005-0000-0000-0000D9150000}"/>
    <cellStyle name="40% - Accent1 4 6 2 4" xfId="7726" xr:uid="{00000000-0005-0000-0000-0000DA150000}"/>
    <cellStyle name="40% - Accent1 4 6 2 4 2" xfId="15938" xr:uid="{00000000-0005-0000-0000-0000DB150000}"/>
    <cellStyle name="40% - Accent1 4 6 2 5" xfId="7723" xr:uid="{00000000-0005-0000-0000-0000DC150000}"/>
    <cellStyle name="40% - Accent1 4 6 2 6" xfId="13134" xr:uid="{00000000-0005-0000-0000-0000DD150000}"/>
    <cellStyle name="40% - Accent1 4 6 3" xfId="2328" xr:uid="{00000000-0005-0000-0000-0000DE150000}"/>
    <cellStyle name="40% - Accent1 4 6 3 2" xfId="7727" xr:uid="{00000000-0005-0000-0000-0000DF150000}"/>
    <cellStyle name="40% - Accent1 4 6 3 3" xfId="13135" xr:uid="{00000000-0005-0000-0000-0000E0150000}"/>
    <cellStyle name="40% - Accent1 4 6 4" xfId="4497" xr:uid="{00000000-0005-0000-0000-0000E1150000}"/>
    <cellStyle name="40% - Accent1 4 6 4 2" xfId="7728" xr:uid="{00000000-0005-0000-0000-0000E2150000}"/>
    <cellStyle name="40% - Accent1 4 6 4 3" xfId="15939" xr:uid="{00000000-0005-0000-0000-0000E3150000}"/>
    <cellStyle name="40% - Accent1 4 6 5" xfId="7729" xr:uid="{00000000-0005-0000-0000-0000E4150000}"/>
    <cellStyle name="40% - Accent1 4 6 5 2" xfId="15940" xr:uid="{00000000-0005-0000-0000-0000E5150000}"/>
    <cellStyle name="40% - Accent1 4 6 6" xfId="7722" xr:uid="{00000000-0005-0000-0000-0000E6150000}"/>
    <cellStyle name="40% - Accent1 4 6 7" xfId="13133" xr:uid="{00000000-0005-0000-0000-0000E7150000}"/>
    <cellStyle name="40% - Accent1 4 7" xfId="1623" xr:uid="{00000000-0005-0000-0000-0000E8150000}"/>
    <cellStyle name="40% - Accent1 4 7 2" xfId="3871" xr:uid="{00000000-0005-0000-0000-0000E9150000}"/>
    <cellStyle name="40% - Accent1 4 7 2 2" xfId="4500" xr:uid="{00000000-0005-0000-0000-0000EA150000}"/>
    <cellStyle name="40% - Accent1 4 7 2 2 2" xfId="7732" xr:uid="{00000000-0005-0000-0000-0000EB150000}"/>
    <cellStyle name="40% - Accent1 4 7 2 2 3" xfId="15941" xr:uid="{00000000-0005-0000-0000-0000EC150000}"/>
    <cellStyle name="40% - Accent1 4 7 2 3" xfId="7733" xr:uid="{00000000-0005-0000-0000-0000ED150000}"/>
    <cellStyle name="40% - Accent1 4 7 2 3 2" xfId="15942" xr:uid="{00000000-0005-0000-0000-0000EE150000}"/>
    <cellStyle name="40% - Accent1 4 7 2 4" xfId="7731" xr:uid="{00000000-0005-0000-0000-0000EF150000}"/>
    <cellStyle name="40% - Accent1 4 7 2 5" xfId="13137" xr:uid="{00000000-0005-0000-0000-0000F0150000}"/>
    <cellStyle name="40% - Accent1 4 7 3" xfId="2329" xr:uid="{00000000-0005-0000-0000-0000F1150000}"/>
    <cellStyle name="40% - Accent1 4 7 3 2" xfId="7734" xr:uid="{00000000-0005-0000-0000-0000F2150000}"/>
    <cellStyle name="40% - Accent1 4 7 3 3" xfId="13138" xr:uid="{00000000-0005-0000-0000-0000F3150000}"/>
    <cellStyle name="40% - Accent1 4 7 4" xfId="4499" xr:uid="{00000000-0005-0000-0000-0000F4150000}"/>
    <cellStyle name="40% - Accent1 4 7 4 2" xfId="7735" xr:uid="{00000000-0005-0000-0000-0000F5150000}"/>
    <cellStyle name="40% - Accent1 4 7 4 3" xfId="15943" xr:uid="{00000000-0005-0000-0000-0000F6150000}"/>
    <cellStyle name="40% - Accent1 4 7 5" xfId="7736" xr:uid="{00000000-0005-0000-0000-0000F7150000}"/>
    <cellStyle name="40% - Accent1 4 7 5 2" xfId="15944" xr:uid="{00000000-0005-0000-0000-0000F8150000}"/>
    <cellStyle name="40% - Accent1 4 7 6" xfId="7730" xr:uid="{00000000-0005-0000-0000-0000F9150000}"/>
    <cellStyle name="40% - Accent1 4 7 7" xfId="13136" xr:uid="{00000000-0005-0000-0000-0000FA150000}"/>
    <cellStyle name="40% - Accent1 4 8" xfId="3953" xr:uid="{00000000-0005-0000-0000-0000FB150000}"/>
    <cellStyle name="40% - Accent1 4 8 2" xfId="4501" xr:uid="{00000000-0005-0000-0000-0000FC150000}"/>
    <cellStyle name="40% - Accent1 4 8 2 2" xfId="7738" xr:uid="{00000000-0005-0000-0000-0000FD150000}"/>
    <cellStyle name="40% - Accent1 4 8 2 3" xfId="13140" xr:uid="{00000000-0005-0000-0000-0000FE150000}"/>
    <cellStyle name="40% - Accent1 4 8 3" xfId="7739" xr:uid="{00000000-0005-0000-0000-0000FF150000}"/>
    <cellStyle name="40% - Accent1 4 8 3 2" xfId="15945" xr:uid="{00000000-0005-0000-0000-000000160000}"/>
    <cellStyle name="40% - Accent1 4 8 4" xfId="7737" xr:uid="{00000000-0005-0000-0000-000001160000}"/>
    <cellStyle name="40% - Accent1 4 8 5" xfId="13139" xr:uid="{00000000-0005-0000-0000-000002160000}"/>
    <cellStyle name="40% - Accent1 4 9" xfId="3550" xr:uid="{00000000-0005-0000-0000-000003160000}"/>
    <cellStyle name="40% - Accent1 4 9 2" xfId="4502" xr:uid="{00000000-0005-0000-0000-000004160000}"/>
    <cellStyle name="40% - Accent1 4 9 2 2" xfId="7741" xr:uid="{00000000-0005-0000-0000-000005160000}"/>
    <cellStyle name="40% - Accent1 4 9 2 3" xfId="13142" xr:uid="{00000000-0005-0000-0000-000006160000}"/>
    <cellStyle name="40% - Accent1 4 9 3" xfId="7742" xr:uid="{00000000-0005-0000-0000-000007160000}"/>
    <cellStyle name="40% - Accent1 4 9 3 2" xfId="15946" xr:uid="{00000000-0005-0000-0000-000008160000}"/>
    <cellStyle name="40% - Accent1 4 9 4" xfId="7740" xr:uid="{00000000-0005-0000-0000-000009160000}"/>
    <cellStyle name="40% - Accent1 4 9 5" xfId="13141" xr:uid="{00000000-0005-0000-0000-00000A160000}"/>
    <cellStyle name="40% - Accent1 5" xfId="116" xr:uid="{00000000-0005-0000-0000-00000B160000}"/>
    <cellStyle name="40% - Accent1 5 10" xfId="4503" xr:uid="{00000000-0005-0000-0000-00000C160000}"/>
    <cellStyle name="40% - Accent1 5 10 2" xfId="7744" xr:uid="{00000000-0005-0000-0000-00000D160000}"/>
    <cellStyle name="40% - Accent1 5 10 3" xfId="13144" xr:uid="{00000000-0005-0000-0000-00000E160000}"/>
    <cellStyle name="40% - Accent1 5 11" xfId="7745" xr:uid="{00000000-0005-0000-0000-00000F160000}"/>
    <cellStyle name="40% - Accent1 5 11 2" xfId="13145" xr:uid="{00000000-0005-0000-0000-000010160000}"/>
    <cellStyle name="40% - Accent1 5 12" xfId="7743" xr:uid="{00000000-0005-0000-0000-000011160000}"/>
    <cellStyle name="40% - Accent1 5 13" xfId="13143" xr:uid="{00000000-0005-0000-0000-000012160000}"/>
    <cellStyle name="40% - Accent1 5 2" xfId="428" xr:uid="{00000000-0005-0000-0000-000013160000}"/>
    <cellStyle name="40% - Accent1 5 2 2" xfId="975" xr:uid="{00000000-0005-0000-0000-000014160000}"/>
    <cellStyle name="40% - Accent1 5 2 2 2" xfId="3663" xr:uid="{00000000-0005-0000-0000-000015160000}"/>
    <cellStyle name="40% - Accent1 5 2 2 2 2" xfId="7748" xr:uid="{00000000-0005-0000-0000-000016160000}"/>
    <cellStyle name="40% - Accent1 5 2 2 2 3" xfId="15947" xr:uid="{00000000-0005-0000-0000-000017160000}"/>
    <cellStyle name="40% - Accent1 5 2 2 3" xfId="4505" xr:uid="{00000000-0005-0000-0000-000018160000}"/>
    <cellStyle name="40% - Accent1 5 2 2 3 2" xfId="7749" xr:uid="{00000000-0005-0000-0000-000019160000}"/>
    <cellStyle name="40% - Accent1 5 2 2 3 3" xfId="15948" xr:uid="{00000000-0005-0000-0000-00001A160000}"/>
    <cellStyle name="40% - Accent1 5 2 2 4" xfId="7750" xr:uid="{00000000-0005-0000-0000-00001B160000}"/>
    <cellStyle name="40% - Accent1 5 2 2 4 2" xfId="15949" xr:uid="{00000000-0005-0000-0000-00001C160000}"/>
    <cellStyle name="40% - Accent1 5 2 2 5" xfId="7747" xr:uid="{00000000-0005-0000-0000-00001D160000}"/>
    <cellStyle name="40% - Accent1 5 2 2 6" xfId="13147" xr:uid="{00000000-0005-0000-0000-00001E160000}"/>
    <cellStyle name="40% - Accent1 5 2 3" xfId="1630" xr:uid="{00000000-0005-0000-0000-00001F160000}"/>
    <cellStyle name="40% - Accent1 5 2 3 2" xfId="7751" xr:uid="{00000000-0005-0000-0000-000020160000}"/>
    <cellStyle name="40% - Accent1 5 2 3 3" xfId="13148" xr:uid="{00000000-0005-0000-0000-000021160000}"/>
    <cellStyle name="40% - Accent1 5 2 4" xfId="2331" xr:uid="{00000000-0005-0000-0000-000022160000}"/>
    <cellStyle name="40% - Accent1 5 2 4 2" xfId="7752" xr:uid="{00000000-0005-0000-0000-000023160000}"/>
    <cellStyle name="40% - Accent1 5 2 4 3" xfId="15950" xr:uid="{00000000-0005-0000-0000-000024160000}"/>
    <cellStyle name="40% - Accent1 5 2 5" xfId="4504" xr:uid="{00000000-0005-0000-0000-000025160000}"/>
    <cellStyle name="40% - Accent1 5 2 5 2" xfId="7753" xr:uid="{00000000-0005-0000-0000-000026160000}"/>
    <cellStyle name="40% - Accent1 5 2 5 3" xfId="15951" xr:uid="{00000000-0005-0000-0000-000027160000}"/>
    <cellStyle name="40% - Accent1 5 2 6" xfId="7754" xr:uid="{00000000-0005-0000-0000-000028160000}"/>
    <cellStyle name="40% - Accent1 5 2 6 2" xfId="15952" xr:uid="{00000000-0005-0000-0000-000029160000}"/>
    <cellStyle name="40% - Accent1 5 2 7" xfId="7746" xr:uid="{00000000-0005-0000-0000-00002A160000}"/>
    <cellStyle name="40% - Accent1 5 2 8" xfId="13146" xr:uid="{00000000-0005-0000-0000-00002B160000}"/>
    <cellStyle name="40% - Accent1 5 3" xfId="429" xr:uid="{00000000-0005-0000-0000-00002C160000}"/>
    <cellStyle name="40% - Accent1 5 3 2" xfId="976" xr:uid="{00000000-0005-0000-0000-00002D160000}"/>
    <cellStyle name="40% - Accent1 5 3 2 2" xfId="3713" xr:uid="{00000000-0005-0000-0000-00002E160000}"/>
    <cellStyle name="40% - Accent1 5 3 2 2 2" xfId="7757" xr:uid="{00000000-0005-0000-0000-00002F160000}"/>
    <cellStyle name="40% - Accent1 5 3 2 2 3" xfId="15953" xr:uid="{00000000-0005-0000-0000-000030160000}"/>
    <cellStyle name="40% - Accent1 5 3 2 3" xfId="4507" xr:uid="{00000000-0005-0000-0000-000031160000}"/>
    <cellStyle name="40% - Accent1 5 3 2 3 2" xfId="7758" xr:uid="{00000000-0005-0000-0000-000032160000}"/>
    <cellStyle name="40% - Accent1 5 3 2 3 3" xfId="15954" xr:uid="{00000000-0005-0000-0000-000033160000}"/>
    <cellStyle name="40% - Accent1 5 3 2 4" xfId="7759" xr:uid="{00000000-0005-0000-0000-000034160000}"/>
    <cellStyle name="40% - Accent1 5 3 2 4 2" xfId="15955" xr:uid="{00000000-0005-0000-0000-000035160000}"/>
    <cellStyle name="40% - Accent1 5 3 2 5" xfId="7756" xr:uid="{00000000-0005-0000-0000-000036160000}"/>
    <cellStyle name="40% - Accent1 5 3 2 6" xfId="13150" xr:uid="{00000000-0005-0000-0000-000037160000}"/>
    <cellStyle name="40% - Accent1 5 3 3" xfId="1631" xr:uid="{00000000-0005-0000-0000-000038160000}"/>
    <cellStyle name="40% - Accent1 5 3 3 2" xfId="7760" xr:uid="{00000000-0005-0000-0000-000039160000}"/>
    <cellStyle name="40% - Accent1 5 3 3 3" xfId="13151" xr:uid="{00000000-0005-0000-0000-00003A160000}"/>
    <cellStyle name="40% - Accent1 5 3 4" xfId="2332" xr:uid="{00000000-0005-0000-0000-00003B160000}"/>
    <cellStyle name="40% - Accent1 5 3 4 2" xfId="7761" xr:uid="{00000000-0005-0000-0000-00003C160000}"/>
    <cellStyle name="40% - Accent1 5 3 4 3" xfId="15956" xr:uid="{00000000-0005-0000-0000-00003D160000}"/>
    <cellStyle name="40% - Accent1 5 3 5" xfId="4506" xr:uid="{00000000-0005-0000-0000-00003E160000}"/>
    <cellStyle name="40% - Accent1 5 3 5 2" xfId="7762" xr:uid="{00000000-0005-0000-0000-00003F160000}"/>
    <cellStyle name="40% - Accent1 5 3 5 3" xfId="15957" xr:uid="{00000000-0005-0000-0000-000040160000}"/>
    <cellStyle name="40% - Accent1 5 3 6" xfId="7763" xr:uid="{00000000-0005-0000-0000-000041160000}"/>
    <cellStyle name="40% - Accent1 5 3 6 2" xfId="15958" xr:uid="{00000000-0005-0000-0000-000042160000}"/>
    <cellStyle name="40% - Accent1 5 3 7" xfId="7755" xr:uid="{00000000-0005-0000-0000-000043160000}"/>
    <cellStyle name="40% - Accent1 5 3 8" xfId="13149" xr:uid="{00000000-0005-0000-0000-000044160000}"/>
    <cellStyle name="40% - Accent1 5 4" xfId="427" xr:uid="{00000000-0005-0000-0000-000045160000}"/>
    <cellStyle name="40% - Accent1 5 4 2" xfId="1383" xr:uid="{00000000-0005-0000-0000-000046160000}"/>
    <cellStyle name="40% - Accent1 5 4 2 2" xfId="3763" xr:uid="{00000000-0005-0000-0000-000047160000}"/>
    <cellStyle name="40% - Accent1 5 4 2 2 2" xfId="7766" xr:uid="{00000000-0005-0000-0000-000048160000}"/>
    <cellStyle name="40% - Accent1 5 4 2 2 3" xfId="15959" xr:uid="{00000000-0005-0000-0000-000049160000}"/>
    <cellStyle name="40% - Accent1 5 4 2 3" xfId="4509" xr:uid="{00000000-0005-0000-0000-00004A160000}"/>
    <cellStyle name="40% - Accent1 5 4 2 3 2" xfId="7767" xr:uid="{00000000-0005-0000-0000-00004B160000}"/>
    <cellStyle name="40% - Accent1 5 4 2 3 3" xfId="15960" xr:uid="{00000000-0005-0000-0000-00004C160000}"/>
    <cellStyle name="40% - Accent1 5 4 2 4" xfId="7768" xr:uid="{00000000-0005-0000-0000-00004D160000}"/>
    <cellStyle name="40% - Accent1 5 4 2 4 2" xfId="15961" xr:uid="{00000000-0005-0000-0000-00004E160000}"/>
    <cellStyle name="40% - Accent1 5 4 2 5" xfId="7765" xr:uid="{00000000-0005-0000-0000-00004F160000}"/>
    <cellStyle name="40% - Accent1 5 4 2 6" xfId="13153" xr:uid="{00000000-0005-0000-0000-000050160000}"/>
    <cellStyle name="40% - Accent1 5 4 3" xfId="1632" xr:uid="{00000000-0005-0000-0000-000051160000}"/>
    <cellStyle name="40% - Accent1 5 4 3 2" xfId="7769" xr:uid="{00000000-0005-0000-0000-000052160000}"/>
    <cellStyle name="40% - Accent1 5 4 3 3" xfId="13154" xr:uid="{00000000-0005-0000-0000-000053160000}"/>
    <cellStyle name="40% - Accent1 5 4 4" xfId="2333" xr:uid="{00000000-0005-0000-0000-000054160000}"/>
    <cellStyle name="40% - Accent1 5 4 4 2" xfId="7770" xr:uid="{00000000-0005-0000-0000-000055160000}"/>
    <cellStyle name="40% - Accent1 5 4 4 3" xfId="15962" xr:uid="{00000000-0005-0000-0000-000056160000}"/>
    <cellStyle name="40% - Accent1 5 4 5" xfId="4508" xr:uid="{00000000-0005-0000-0000-000057160000}"/>
    <cellStyle name="40% - Accent1 5 4 5 2" xfId="7771" xr:uid="{00000000-0005-0000-0000-000058160000}"/>
    <cellStyle name="40% - Accent1 5 4 5 3" xfId="15963" xr:uid="{00000000-0005-0000-0000-000059160000}"/>
    <cellStyle name="40% - Accent1 5 4 6" xfId="7772" xr:uid="{00000000-0005-0000-0000-00005A160000}"/>
    <cellStyle name="40% - Accent1 5 4 6 2" xfId="15964" xr:uid="{00000000-0005-0000-0000-00005B160000}"/>
    <cellStyle name="40% - Accent1 5 4 7" xfId="7764" xr:uid="{00000000-0005-0000-0000-00005C160000}"/>
    <cellStyle name="40% - Accent1 5 4 8" xfId="13152" xr:uid="{00000000-0005-0000-0000-00005D160000}"/>
    <cellStyle name="40% - Accent1 5 5" xfId="974" xr:uid="{00000000-0005-0000-0000-00005E160000}"/>
    <cellStyle name="40% - Accent1 5 5 2" xfId="1633" xr:uid="{00000000-0005-0000-0000-00005F160000}"/>
    <cellStyle name="40% - Accent1 5 5 2 2" xfId="3823" xr:uid="{00000000-0005-0000-0000-000060160000}"/>
    <cellStyle name="40% - Accent1 5 5 2 2 2" xfId="7775" xr:uid="{00000000-0005-0000-0000-000061160000}"/>
    <cellStyle name="40% - Accent1 5 5 2 2 3" xfId="15965" xr:uid="{00000000-0005-0000-0000-000062160000}"/>
    <cellStyle name="40% - Accent1 5 5 2 3" xfId="4511" xr:uid="{00000000-0005-0000-0000-000063160000}"/>
    <cellStyle name="40% - Accent1 5 5 2 3 2" xfId="7776" xr:uid="{00000000-0005-0000-0000-000064160000}"/>
    <cellStyle name="40% - Accent1 5 5 2 3 3" xfId="15966" xr:uid="{00000000-0005-0000-0000-000065160000}"/>
    <cellStyle name="40% - Accent1 5 5 2 4" xfId="7777" xr:uid="{00000000-0005-0000-0000-000066160000}"/>
    <cellStyle name="40% - Accent1 5 5 2 4 2" xfId="15967" xr:uid="{00000000-0005-0000-0000-000067160000}"/>
    <cellStyle name="40% - Accent1 5 5 2 5" xfId="7774" xr:uid="{00000000-0005-0000-0000-000068160000}"/>
    <cellStyle name="40% - Accent1 5 5 2 6" xfId="13156" xr:uid="{00000000-0005-0000-0000-000069160000}"/>
    <cellStyle name="40% - Accent1 5 5 3" xfId="2334" xr:uid="{00000000-0005-0000-0000-00006A160000}"/>
    <cellStyle name="40% - Accent1 5 5 3 2" xfId="7778" xr:uid="{00000000-0005-0000-0000-00006B160000}"/>
    <cellStyle name="40% - Accent1 5 5 3 3" xfId="13157" xr:uid="{00000000-0005-0000-0000-00006C160000}"/>
    <cellStyle name="40% - Accent1 5 5 4" xfId="4510" xr:uid="{00000000-0005-0000-0000-00006D160000}"/>
    <cellStyle name="40% - Accent1 5 5 4 2" xfId="7779" xr:uid="{00000000-0005-0000-0000-00006E160000}"/>
    <cellStyle name="40% - Accent1 5 5 4 3" xfId="15968" xr:uid="{00000000-0005-0000-0000-00006F160000}"/>
    <cellStyle name="40% - Accent1 5 5 5" xfId="7780" xr:uid="{00000000-0005-0000-0000-000070160000}"/>
    <cellStyle name="40% - Accent1 5 5 5 2" xfId="15969" xr:uid="{00000000-0005-0000-0000-000071160000}"/>
    <cellStyle name="40% - Accent1 5 5 6" xfId="7773" xr:uid="{00000000-0005-0000-0000-000072160000}"/>
    <cellStyle name="40% - Accent1 5 5 7" xfId="13155" xr:uid="{00000000-0005-0000-0000-000073160000}"/>
    <cellStyle name="40% - Accent1 5 6" xfId="1629" xr:uid="{00000000-0005-0000-0000-000074160000}"/>
    <cellStyle name="40% - Accent1 5 6 2" xfId="3883" xr:uid="{00000000-0005-0000-0000-000075160000}"/>
    <cellStyle name="40% - Accent1 5 6 2 2" xfId="4513" xr:uid="{00000000-0005-0000-0000-000076160000}"/>
    <cellStyle name="40% - Accent1 5 6 2 2 2" xfId="7783" xr:uid="{00000000-0005-0000-0000-000077160000}"/>
    <cellStyle name="40% - Accent1 5 6 2 2 3" xfId="15970" xr:uid="{00000000-0005-0000-0000-000078160000}"/>
    <cellStyle name="40% - Accent1 5 6 2 3" xfId="7784" xr:uid="{00000000-0005-0000-0000-000079160000}"/>
    <cellStyle name="40% - Accent1 5 6 2 3 2" xfId="15971" xr:uid="{00000000-0005-0000-0000-00007A160000}"/>
    <cellStyle name="40% - Accent1 5 6 2 4" xfId="7782" xr:uid="{00000000-0005-0000-0000-00007B160000}"/>
    <cellStyle name="40% - Accent1 5 6 2 5" xfId="13159" xr:uid="{00000000-0005-0000-0000-00007C160000}"/>
    <cellStyle name="40% - Accent1 5 6 3" xfId="2335" xr:uid="{00000000-0005-0000-0000-00007D160000}"/>
    <cellStyle name="40% - Accent1 5 6 3 2" xfId="7785" xr:uid="{00000000-0005-0000-0000-00007E160000}"/>
    <cellStyle name="40% - Accent1 5 6 3 3" xfId="13160" xr:uid="{00000000-0005-0000-0000-00007F160000}"/>
    <cellStyle name="40% - Accent1 5 6 4" xfId="4512" xr:uid="{00000000-0005-0000-0000-000080160000}"/>
    <cellStyle name="40% - Accent1 5 6 4 2" xfId="7786" xr:uid="{00000000-0005-0000-0000-000081160000}"/>
    <cellStyle name="40% - Accent1 5 6 4 3" xfId="15972" xr:uid="{00000000-0005-0000-0000-000082160000}"/>
    <cellStyle name="40% - Accent1 5 6 5" xfId="7787" xr:uid="{00000000-0005-0000-0000-000083160000}"/>
    <cellStyle name="40% - Accent1 5 6 5 2" xfId="15973" xr:uid="{00000000-0005-0000-0000-000084160000}"/>
    <cellStyle name="40% - Accent1 5 6 6" xfId="7781" xr:uid="{00000000-0005-0000-0000-000085160000}"/>
    <cellStyle name="40% - Accent1 5 6 7" xfId="13158" xr:uid="{00000000-0005-0000-0000-000086160000}"/>
    <cellStyle name="40% - Accent1 5 7" xfId="3971" xr:uid="{00000000-0005-0000-0000-000087160000}"/>
    <cellStyle name="40% - Accent1 5 7 2" xfId="4514" xr:uid="{00000000-0005-0000-0000-000088160000}"/>
    <cellStyle name="40% - Accent1 5 7 2 2" xfId="7789" xr:uid="{00000000-0005-0000-0000-000089160000}"/>
    <cellStyle name="40% - Accent1 5 7 2 3" xfId="13162" xr:uid="{00000000-0005-0000-0000-00008A160000}"/>
    <cellStyle name="40% - Accent1 5 7 3" xfId="7790" xr:uid="{00000000-0005-0000-0000-00008B160000}"/>
    <cellStyle name="40% - Accent1 5 7 3 2" xfId="15974" xr:uid="{00000000-0005-0000-0000-00008C160000}"/>
    <cellStyle name="40% - Accent1 5 7 4" xfId="7788" xr:uid="{00000000-0005-0000-0000-00008D160000}"/>
    <cellStyle name="40% - Accent1 5 7 5" xfId="13161" xr:uid="{00000000-0005-0000-0000-00008E160000}"/>
    <cellStyle name="40% - Accent1 5 8" xfId="3580" xr:uid="{00000000-0005-0000-0000-00008F160000}"/>
    <cellStyle name="40% - Accent1 5 8 2" xfId="4515" xr:uid="{00000000-0005-0000-0000-000090160000}"/>
    <cellStyle name="40% - Accent1 5 8 2 2" xfId="7792" xr:uid="{00000000-0005-0000-0000-000091160000}"/>
    <cellStyle name="40% - Accent1 5 8 2 3" xfId="13164" xr:uid="{00000000-0005-0000-0000-000092160000}"/>
    <cellStyle name="40% - Accent1 5 8 3" xfId="7793" xr:uid="{00000000-0005-0000-0000-000093160000}"/>
    <cellStyle name="40% - Accent1 5 8 3 2" xfId="15975" xr:uid="{00000000-0005-0000-0000-000094160000}"/>
    <cellStyle name="40% - Accent1 5 8 4" xfId="7791" xr:uid="{00000000-0005-0000-0000-000095160000}"/>
    <cellStyle name="40% - Accent1 5 8 5" xfId="13163" xr:uid="{00000000-0005-0000-0000-000096160000}"/>
    <cellStyle name="40% - Accent1 5 9" xfId="2330" xr:uid="{00000000-0005-0000-0000-000097160000}"/>
    <cellStyle name="40% - Accent1 5 9 2" xfId="7794" xr:uid="{00000000-0005-0000-0000-000098160000}"/>
    <cellStyle name="40% - Accent1 5 9 3" xfId="13165" xr:uid="{00000000-0005-0000-0000-000099160000}"/>
    <cellStyle name="40% - Accent1 6" xfId="430" xr:uid="{00000000-0005-0000-0000-00009A160000}"/>
    <cellStyle name="40% - Accent1 6 10" xfId="7795" xr:uid="{00000000-0005-0000-0000-00009B160000}"/>
    <cellStyle name="40% - Accent1 6 11" xfId="13166" xr:uid="{00000000-0005-0000-0000-00009C160000}"/>
    <cellStyle name="40% - Accent1 6 2" xfId="1397" xr:uid="{00000000-0005-0000-0000-00009D160000}"/>
    <cellStyle name="40% - Accent1 6 2 2" xfId="1635" xr:uid="{00000000-0005-0000-0000-00009E160000}"/>
    <cellStyle name="40% - Accent1 6 2 2 2" xfId="3773" xr:uid="{00000000-0005-0000-0000-00009F160000}"/>
    <cellStyle name="40% - Accent1 6 2 2 2 2" xfId="7798" xr:uid="{00000000-0005-0000-0000-0000A0160000}"/>
    <cellStyle name="40% - Accent1 6 2 2 2 3" xfId="15976" xr:uid="{00000000-0005-0000-0000-0000A1160000}"/>
    <cellStyle name="40% - Accent1 6 2 2 3" xfId="4518" xr:uid="{00000000-0005-0000-0000-0000A2160000}"/>
    <cellStyle name="40% - Accent1 6 2 2 3 2" xfId="7799" xr:uid="{00000000-0005-0000-0000-0000A3160000}"/>
    <cellStyle name="40% - Accent1 6 2 2 3 3" xfId="15977" xr:uid="{00000000-0005-0000-0000-0000A4160000}"/>
    <cellStyle name="40% - Accent1 6 2 2 4" xfId="7800" xr:uid="{00000000-0005-0000-0000-0000A5160000}"/>
    <cellStyle name="40% - Accent1 6 2 2 4 2" xfId="15978" xr:uid="{00000000-0005-0000-0000-0000A6160000}"/>
    <cellStyle name="40% - Accent1 6 2 2 5" xfId="7797" xr:uid="{00000000-0005-0000-0000-0000A7160000}"/>
    <cellStyle name="40% - Accent1 6 2 2 6" xfId="13168" xr:uid="{00000000-0005-0000-0000-0000A8160000}"/>
    <cellStyle name="40% - Accent1 6 2 3" xfId="2337" xr:uid="{00000000-0005-0000-0000-0000A9160000}"/>
    <cellStyle name="40% - Accent1 6 2 3 2" xfId="7801" xr:uid="{00000000-0005-0000-0000-0000AA160000}"/>
    <cellStyle name="40% - Accent1 6 2 3 3" xfId="13169" xr:uid="{00000000-0005-0000-0000-0000AB160000}"/>
    <cellStyle name="40% - Accent1 6 2 4" xfId="4517" xr:uid="{00000000-0005-0000-0000-0000AC160000}"/>
    <cellStyle name="40% - Accent1 6 2 4 2" xfId="7802" xr:uid="{00000000-0005-0000-0000-0000AD160000}"/>
    <cellStyle name="40% - Accent1 6 2 4 3" xfId="15979" xr:uid="{00000000-0005-0000-0000-0000AE160000}"/>
    <cellStyle name="40% - Accent1 6 2 5" xfId="7803" xr:uid="{00000000-0005-0000-0000-0000AF160000}"/>
    <cellStyle name="40% - Accent1 6 2 5 2" xfId="15980" xr:uid="{00000000-0005-0000-0000-0000B0160000}"/>
    <cellStyle name="40% - Accent1 6 2 6" xfId="7796" xr:uid="{00000000-0005-0000-0000-0000B1160000}"/>
    <cellStyle name="40% - Accent1 6 2 7" xfId="13167" xr:uid="{00000000-0005-0000-0000-0000B2160000}"/>
    <cellStyle name="40% - Accent1 6 3" xfId="977" xr:uid="{00000000-0005-0000-0000-0000B3160000}"/>
    <cellStyle name="40% - Accent1 6 3 2" xfId="1636" xr:uid="{00000000-0005-0000-0000-0000B4160000}"/>
    <cellStyle name="40% - Accent1 6 3 2 2" xfId="3833" xr:uid="{00000000-0005-0000-0000-0000B5160000}"/>
    <cellStyle name="40% - Accent1 6 3 2 2 2" xfId="7806" xr:uid="{00000000-0005-0000-0000-0000B6160000}"/>
    <cellStyle name="40% - Accent1 6 3 2 2 3" xfId="15981" xr:uid="{00000000-0005-0000-0000-0000B7160000}"/>
    <cellStyle name="40% - Accent1 6 3 2 3" xfId="4520" xr:uid="{00000000-0005-0000-0000-0000B8160000}"/>
    <cellStyle name="40% - Accent1 6 3 2 3 2" xfId="7807" xr:uid="{00000000-0005-0000-0000-0000B9160000}"/>
    <cellStyle name="40% - Accent1 6 3 2 3 3" xfId="15982" xr:uid="{00000000-0005-0000-0000-0000BA160000}"/>
    <cellStyle name="40% - Accent1 6 3 2 4" xfId="7808" xr:uid="{00000000-0005-0000-0000-0000BB160000}"/>
    <cellStyle name="40% - Accent1 6 3 2 4 2" xfId="15983" xr:uid="{00000000-0005-0000-0000-0000BC160000}"/>
    <cellStyle name="40% - Accent1 6 3 2 5" xfId="7805" xr:uid="{00000000-0005-0000-0000-0000BD160000}"/>
    <cellStyle name="40% - Accent1 6 3 2 6" xfId="13171" xr:uid="{00000000-0005-0000-0000-0000BE160000}"/>
    <cellStyle name="40% - Accent1 6 3 3" xfId="2338" xr:uid="{00000000-0005-0000-0000-0000BF160000}"/>
    <cellStyle name="40% - Accent1 6 3 3 2" xfId="7809" xr:uid="{00000000-0005-0000-0000-0000C0160000}"/>
    <cellStyle name="40% - Accent1 6 3 3 3" xfId="13172" xr:uid="{00000000-0005-0000-0000-0000C1160000}"/>
    <cellStyle name="40% - Accent1 6 3 4" xfId="4519" xr:uid="{00000000-0005-0000-0000-0000C2160000}"/>
    <cellStyle name="40% - Accent1 6 3 4 2" xfId="7810" xr:uid="{00000000-0005-0000-0000-0000C3160000}"/>
    <cellStyle name="40% - Accent1 6 3 4 3" xfId="15984" xr:uid="{00000000-0005-0000-0000-0000C4160000}"/>
    <cellStyle name="40% - Accent1 6 3 5" xfId="7811" xr:uid="{00000000-0005-0000-0000-0000C5160000}"/>
    <cellStyle name="40% - Accent1 6 3 5 2" xfId="15985" xr:uid="{00000000-0005-0000-0000-0000C6160000}"/>
    <cellStyle name="40% - Accent1 6 3 6" xfId="7804" xr:uid="{00000000-0005-0000-0000-0000C7160000}"/>
    <cellStyle name="40% - Accent1 6 3 7" xfId="13170" xr:uid="{00000000-0005-0000-0000-0000C8160000}"/>
    <cellStyle name="40% - Accent1 6 4" xfId="1634" xr:uid="{00000000-0005-0000-0000-0000C9160000}"/>
    <cellStyle name="40% - Accent1 6 4 2" xfId="3893" xr:uid="{00000000-0005-0000-0000-0000CA160000}"/>
    <cellStyle name="40% - Accent1 6 4 2 2" xfId="4522" xr:uid="{00000000-0005-0000-0000-0000CB160000}"/>
    <cellStyle name="40% - Accent1 6 4 2 2 2" xfId="7814" xr:uid="{00000000-0005-0000-0000-0000CC160000}"/>
    <cellStyle name="40% - Accent1 6 4 2 2 3" xfId="15986" xr:uid="{00000000-0005-0000-0000-0000CD160000}"/>
    <cellStyle name="40% - Accent1 6 4 2 3" xfId="7815" xr:uid="{00000000-0005-0000-0000-0000CE160000}"/>
    <cellStyle name="40% - Accent1 6 4 2 3 2" xfId="15987" xr:uid="{00000000-0005-0000-0000-0000CF160000}"/>
    <cellStyle name="40% - Accent1 6 4 2 4" xfId="7813" xr:uid="{00000000-0005-0000-0000-0000D0160000}"/>
    <cellStyle name="40% - Accent1 6 4 2 5" xfId="13174" xr:uid="{00000000-0005-0000-0000-0000D1160000}"/>
    <cellStyle name="40% - Accent1 6 4 3" xfId="2339" xr:uid="{00000000-0005-0000-0000-0000D2160000}"/>
    <cellStyle name="40% - Accent1 6 4 3 2" xfId="7816" xr:uid="{00000000-0005-0000-0000-0000D3160000}"/>
    <cellStyle name="40% - Accent1 6 4 3 3" xfId="13175" xr:uid="{00000000-0005-0000-0000-0000D4160000}"/>
    <cellStyle name="40% - Accent1 6 4 4" xfId="4521" xr:uid="{00000000-0005-0000-0000-0000D5160000}"/>
    <cellStyle name="40% - Accent1 6 4 4 2" xfId="7817" xr:uid="{00000000-0005-0000-0000-0000D6160000}"/>
    <cellStyle name="40% - Accent1 6 4 4 3" xfId="15988" xr:uid="{00000000-0005-0000-0000-0000D7160000}"/>
    <cellStyle name="40% - Accent1 6 4 5" xfId="7818" xr:uid="{00000000-0005-0000-0000-0000D8160000}"/>
    <cellStyle name="40% - Accent1 6 4 5 2" xfId="15989" xr:uid="{00000000-0005-0000-0000-0000D9160000}"/>
    <cellStyle name="40% - Accent1 6 4 6" xfId="7812" xr:uid="{00000000-0005-0000-0000-0000DA160000}"/>
    <cellStyle name="40% - Accent1 6 4 7" xfId="13173" xr:uid="{00000000-0005-0000-0000-0000DB160000}"/>
    <cellStyle name="40% - Accent1 6 5" xfId="3984" xr:uid="{00000000-0005-0000-0000-0000DC160000}"/>
    <cellStyle name="40% - Accent1 6 5 2" xfId="4523" xr:uid="{00000000-0005-0000-0000-0000DD160000}"/>
    <cellStyle name="40% - Accent1 6 5 2 2" xfId="7820" xr:uid="{00000000-0005-0000-0000-0000DE160000}"/>
    <cellStyle name="40% - Accent1 6 5 2 3" xfId="13177" xr:uid="{00000000-0005-0000-0000-0000DF160000}"/>
    <cellStyle name="40% - Accent1 6 5 3" xfId="7821" xr:uid="{00000000-0005-0000-0000-0000E0160000}"/>
    <cellStyle name="40% - Accent1 6 5 3 2" xfId="15990" xr:uid="{00000000-0005-0000-0000-0000E1160000}"/>
    <cellStyle name="40% - Accent1 6 5 4" xfId="7819" xr:uid="{00000000-0005-0000-0000-0000E2160000}"/>
    <cellStyle name="40% - Accent1 6 5 5" xfId="13176" xr:uid="{00000000-0005-0000-0000-0000E3160000}"/>
    <cellStyle name="40% - Accent1 6 6" xfId="3620" xr:uid="{00000000-0005-0000-0000-0000E4160000}"/>
    <cellStyle name="40% - Accent1 6 6 2" xfId="4524" xr:uid="{00000000-0005-0000-0000-0000E5160000}"/>
    <cellStyle name="40% - Accent1 6 6 2 2" xfId="7823" xr:uid="{00000000-0005-0000-0000-0000E6160000}"/>
    <cellStyle name="40% - Accent1 6 6 2 3" xfId="13179" xr:uid="{00000000-0005-0000-0000-0000E7160000}"/>
    <cellStyle name="40% - Accent1 6 6 3" xfId="7824" xr:uid="{00000000-0005-0000-0000-0000E8160000}"/>
    <cellStyle name="40% - Accent1 6 6 3 2" xfId="15991" xr:uid="{00000000-0005-0000-0000-0000E9160000}"/>
    <cellStyle name="40% - Accent1 6 6 4" xfId="7822" xr:uid="{00000000-0005-0000-0000-0000EA160000}"/>
    <cellStyle name="40% - Accent1 6 6 5" xfId="13178" xr:uid="{00000000-0005-0000-0000-0000EB160000}"/>
    <cellStyle name="40% - Accent1 6 7" xfId="2336" xr:uid="{00000000-0005-0000-0000-0000EC160000}"/>
    <cellStyle name="40% - Accent1 6 7 2" xfId="7825" xr:uid="{00000000-0005-0000-0000-0000ED160000}"/>
    <cellStyle name="40% - Accent1 6 7 3" xfId="13180" xr:uid="{00000000-0005-0000-0000-0000EE160000}"/>
    <cellStyle name="40% - Accent1 6 8" xfId="4516" xr:uid="{00000000-0005-0000-0000-0000EF160000}"/>
    <cellStyle name="40% - Accent1 6 8 2" xfId="7826" xr:uid="{00000000-0005-0000-0000-0000F0160000}"/>
    <cellStyle name="40% - Accent1 6 8 3" xfId="13181" xr:uid="{00000000-0005-0000-0000-0000F1160000}"/>
    <cellStyle name="40% - Accent1 6 9" xfId="7827" xr:uid="{00000000-0005-0000-0000-0000F2160000}"/>
    <cellStyle name="40% - Accent1 6 9 2" xfId="13182" xr:uid="{00000000-0005-0000-0000-0000F3160000}"/>
    <cellStyle name="40% - Accent1 7" xfId="431" xr:uid="{00000000-0005-0000-0000-0000F4160000}"/>
    <cellStyle name="40% - Accent1 7 2" xfId="978" xr:uid="{00000000-0005-0000-0000-0000F5160000}"/>
    <cellStyle name="40% - Accent1 7 2 2" xfId="3903" xr:uid="{00000000-0005-0000-0000-0000F6160000}"/>
    <cellStyle name="40% - Accent1 7 2 2 2" xfId="4527" xr:uid="{00000000-0005-0000-0000-0000F7160000}"/>
    <cellStyle name="40% - Accent1 7 2 2 2 2" xfId="7831" xr:uid="{00000000-0005-0000-0000-0000F8160000}"/>
    <cellStyle name="40% - Accent1 7 2 2 2 3" xfId="15992" xr:uid="{00000000-0005-0000-0000-0000F9160000}"/>
    <cellStyle name="40% - Accent1 7 2 2 3" xfId="7832" xr:uid="{00000000-0005-0000-0000-0000FA160000}"/>
    <cellStyle name="40% - Accent1 7 2 2 3 2" xfId="15993" xr:uid="{00000000-0005-0000-0000-0000FB160000}"/>
    <cellStyle name="40% - Accent1 7 2 2 4" xfId="7830" xr:uid="{00000000-0005-0000-0000-0000FC160000}"/>
    <cellStyle name="40% - Accent1 7 2 2 5" xfId="13185" xr:uid="{00000000-0005-0000-0000-0000FD160000}"/>
    <cellStyle name="40% - Accent1 7 2 3" xfId="2341" xr:uid="{00000000-0005-0000-0000-0000FE160000}"/>
    <cellStyle name="40% - Accent1 7 2 3 2" xfId="7833" xr:uid="{00000000-0005-0000-0000-0000FF160000}"/>
    <cellStyle name="40% - Accent1 7 2 3 3" xfId="13186" xr:uid="{00000000-0005-0000-0000-000000170000}"/>
    <cellStyle name="40% - Accent1 7 2 4" xfId="4526" xr:uid="{00000000-0005-0000-0000-000001170000}"/>
    <cellStyle name="40% - Accent1 7 2 4 2" xfId="7834" xr:uid="{00000000-0005-0000-0000-000002170000}"/>
    <cellStyle name="40% - Accent1 7 2 4 3" xfId="15994" xr:uid="{00000000-0005-0000-0000-000003170000}"/>
    <cellStyle name="40% - Accent1 7 2 5" xfId="7835" xr:uid="{00000000-0005-0000-0000-000004170000}"/>
    <cellStyle name="40% - Accent1 7 2 5 2" xfId="15995" xr:uid="{00000000-0005-0000-0000-000005170000}"/>
    <cellStyle name="40% - Accent1 7 2 6" xfId="7829" xr:uid="{00000000-0005-0000-0000-000006170000}"/>
    <cellStyle name="40% - Accent1 7 2 7" xfId="13184" xr:uid="{00000000-0005-0000-0000-000007170000}"/>
    <cellStyle name="40% - Accent1 7 3" xfId="1637" xr:uid="{00000000-0005-0000-0000-000008170000}"/>
    <cellStyle name="40% - Accent1 7 3 2" xfId="3998" xr:uid="{00000000-0005-0000-0000-000009170000}"/>
    <cellStyle name="40% - Accent1 7 3 2 2" xfId="7837" xr:uid="{00000000-0005-0000-0000-00000A170000}"/>
    <cellStyle name="40% - Accent1 7 3 2 3" xfId="13188" xr:uid="{00000000-0005-0000-0000-00000B170000}"/>
    <cellStyle name="40% - Accent1 7 3 3" xfId="4528" xr:uid="{00000000-0005-0000-0000-00000C170000}"/>
    <cellStyle name="40% - Accent1 7 3 3 2" xfId="7838" xr:uid="{00000000-0005-0000-0000-00000D170000}"/>
    <cellStyle name="40% - Accent1 7 3 3 3" xfId="15996" xr:uid="{00000000-0005-0000-0000-00000E170000}"/>
    <cellStyle name="40% - Accent1 7 3 4" xfId="7839" xr:uid="{00000000-0005-0000-0000-00000F170000}"/>
    <cellStyle name="40% - Accent1 7 3 4 2" xfId="15997" xr:uid="{00000000-0005-0000-0000-000010170000}"/>
    <cellStyle name="40% - Accent1 7 3 5" xfId="7836" xr:uid="{00000000-0005-0000-0000-000011170000}"/>
    <cellStyle name="40% - Accent1 7 3 6" xfId="13187" xr:uid="{00000000-0005-0000-0000-000012170000}"/>
    <cellStyle name="40% - Accent1 7 4" xfId="3670" xr:uid="{00000000-0005-0000-0000-000013170000}"/>
    <cellStyle name="40% - Accent1 7 4 2" xfId="4529" xr:uid="{00000000-0005-0000-0000-000014170000}"/>
    <cellStyle name="40% - Accent1 7 4 2 2" xfId="7841" xr:uid="{00000000-0005-0000-0000-000015170000}"/>
    <cellStyle name="40% - Accent1 7 4 2 3" xfId="13190" xr:uid="{00000000-0005-0000-0000-000016170000}"/>
    <cellStyle name="40% - Accent1 7 4 3" xfId="7842" xr:uid="{00000000-0005-0000-0000-000017170000}"/>
    <cellStyle name="40% - Accent1 7 4 3 2" xfId="15998" xr:uid="{00000000-0005-0000-0000-000018170000}"/>
    <cellStyle name="40% - Accent1 7 4 4" xfId="7840" xr:uid="{00000000-0005-0000-0000-000019170000}"/>
    <cellStyle name="40% - Accent1 7 4 5" xfId="13189" xr:uid="{00000000-0005-0000-0000-00001A170000}"/>
    <cellStyle name="40% - Accent1 7 5" xfId="2340" xr:uid="{00000000-0005-0000-0000-00001B170000}"/>
    <cellStyle name="40% - Accent1 7 5 2" xfId="7843" xr:uid="{00000000-0005-0000-0000-00001C170000}"/>
    <cellStyle name="40% - Accent1 7 5 3" xfId="13191" xr:uid="{00000000-0005-0000-0000-00001D170000}"/>
    <cellStyle name="40% - Accent1 7 6" xfId="4525" xr:uid="{00000000-0005-0000-0000-00001E170000}"/>
    <cellStyle name="40% - Accent1 7 6 2" xfId="7844" xr:uid="{00000000-0005-0000-0000-00001F170000}"/>
    <cellStyle name="40% - Accent1 7 6 3" xfId="13192" xr:uid="{00000000-0005-0000-0000-000020170000}"/>
    <cellStyle name="40% - Accent1 7 7" xfId="7845" xr:uid="{00000000-0005-0000-0000-000021170000}"/>
    <cellStyle name="40% - Accent1 7 7 2" xfId="13193" xr:uid="{00000000-0005-0000-0000-000022170000}"/>
    <cellStyle name="40% - Accent1 7 8" xfId="7828" xr:uid="{00000000-0005-0000-0000-000023170000}"/>
    <cellStyle name="40% - Accent1 7 9" xfId="13183" xr:uid="{00000000-0005-0000-0000-000024170000}"/>
    <cellStyle name="40% - Accent1 8" xfId="1323" xr:uid="{00000000-0005-0000-0000-000025170000}"/>
    <cellStyle name="40% - Accent1 8 2" xfId="1638" xr:uid="{00000000-0005-0000-0000-000026170000}"/>
    <cellStyle name="40% - Accent1 8 2 2" xfId="3720" xr:uid="{00000000-0005-0000-0000-000027170000}"/>
    <cellStyle name="40% - Accent1 8 2 2 2" xfId="7848" xr:uid="{00000000-0005-0000-0000-000028170000}"/>
    <cellStyle name="40% - Accent1 8 2 2 3" xfId="13196" xr:uid="{00000000-0005-0000-0000-000029170000}"/>
    <cellStyle name="40% - Accent1 8 2 3" xfId="4531" xr:uid="{00000000-0005-0000-0000-00002A170000}"/>
    <cellStyle name="40% - Accent1 8 2 3 2" xfId="7849" xr:uid="{00000000-0005-0000-0000-00002B170000}"/>
    <cellStyle name="40% - Accent1 8 2 3 3" xfId="15999" xr:uid="{00000000-0005-0000-0000-00002C170000}"/>
    <cellStyle name="40% - Accent1 8 2 4" xfId="7850" xr:uid="{00000000-0005-0000-0000-00002D170000}"/>
    <cellStyle name="40% - Accent1 8 2 4 2" xfId="16000" xr:uid="{00000000-0005-0000-0000-00002E170000}"/>
    <cellStyle name="40% - Accent1 8 2 5" xfId="7847" xr:uid="{00000000-0005-0000-0000-00002F170000}"/>
    <cellStyle name="40% - Accent1 8 2 6" xfId="13195" xr:uid="{00000000-0005-0000-0000-000030170000}"/>
    <cellStyle name="40% - Accent1 8 3" xfId="2342" xr:uid="{00000000-0005-0000-0000-000031170000}"/>
    <cellStyle name="40% - Accent1 8 3 2" xfId="7851" xr:uid="{00000000-0005-0000-0000-000032170000}"/>
    <cellStyle name="40% - Accent1 8 3 3" xfId="13197" xr:uid="{00000000-0005-0000-0000-000033170000}"/>
    <cellStyle name="40% - Accent1 8 4" xfId="4530" xr:uid="{00000000-0005-0000-0000-000034170000}"/>
    <cellStyle name="40% - Accent1 8 4 2" xfId="7852" xr:uid="{00000000-0005-0000-0000-000035170000}"/>
    <cellStyle name="40% - Accent1 8 4 3" xfId="16001" xr:uid="{00000000-0005-0000-0000-000036170000}"/>
    <cellStyle name="40% - Accent1 8 5" xfId="7853" xr:uid="{00000000-0005-0000-0000-000037170000}"/>
    <cellStyle name="40% - Accent1 8 5 2" xfId="16002" xr:uid="{00000000-0005-0000-0000-000038170000}"/>
    <cellStyle name="40% - Accent1 8 6" xfId="7846" xr:uid="{00000000-0005-0000-0000-000039170000}"/>
    <cellStyle name="40% - Accent1 8 7" xfId="13194" xr:uid="{00000000-0005-0000-0000-00003A170000}"/>
    <cellStyle name="40% - Accent1 9" xfId="958" xr:uid="{00000000-0005-0000-0000-00003B170000}"/>
    <cellStyle name="40% - Accent1 9 2" xfId="1639" xr:uid="{00000000-0005-0000-0000-00003C170000}"/>
    <cellStyle name="40% - Accent1 9 2 2" xfId="3780" xr:uid="{00000000-0005-0000-0000-00003D170000}"/>
    <cellStyle name="40% - Accent1 9 2 2 2" xfId="7856" xr:uid="{00000000-0005-0000-0000-00003E170000}"/>
    <cellStyle name="40% - Accent1 9 2 2 3" xfId="16003" xr:uid="{00000000-0005-0000-0000-00003F170000}"/>
    <cellStyle name="40% - Accent1 9 2 3" xfId="4533" xr:uid="{00000000-0005-0000-0000-000040170000}"/>
    <cellStyle name="40% - Accent1 9 2 3 2" xfId="7857" xr:uid="{00000000-0005-0000-0000-000041170000}"/>
    <cellStyle name="40% - Accent1 9 2 3 3" xfId="16004" xr:uid="{00000000-0005-0000-0000-000042170000}"/>
    <cellStyle name="40% - Accent1 9 2 4" xfId="7858" xr:uid="{00000000-0005-0000-0000-000043170000}"/>
    <cellStyle name="40% - Accent1 9 2 4 2" xfId="16005" xr:uid="{00000000-0005-0000-0000-000044170000}"/>
    <cellStyle name="40% - Accent1 9 2 5" xfId="7855" xr:uid="{00000000-0005-0000-0000-000045170000}"/>
    <cellStyle name="40% - Accent1 9 2 6" xfId="13199" xr:uid="{00000000-0005-0000-0000-000046170000}"/>
    <cellStyle name="40% - Accent1 9 3" xfId="2343" xr:uid="{00000000-0005-0000-0000-000047170000}"/>
    <cellStyle name="40% - Accent1 9 3 2" xfId="7859" xr:uid="{00000000-0005-0000-0000-000048170000}"/>
    <cellStyle name="40% - Accent1 9 3 3" xfId="13200" xr:uid="{00000000-0005-0000-0000-000049170000}"/>
    <cellStyle name="40% - Accent1 9 4" xfId="4532" xr:uid="{00000000-0005-0000-0000-00004A170000}"/>
    <cellStyle name="40% - Accent1 9 4 2" xfId="7860" xr:uid="{00000000-0005-0000-0000-00004B170000}"/>
    <cellStyle name="40% - Accent1 9 4 3" xfId="16006" xr:uid="{00000000-0005-0000-0000-00004C170000}"/>
    <cellStyle name="40% - Accent1 9 5" xfId="7861" xr:uid="{00000000-0005-0000-0000-00004D170000}"/>
    <cellStyle name="40% - Accent1 9 5 2" xfId="16007" xr:uid="{00000000-0005-0000-0000-00004E170000}"/>
    <cellStyle name="40% - Accent1 9 6" xfId="7854" xr:uid="{00000000-0005-0000-0000-00004F170000}"/>
    <cellStyle name="40% - Accent1 9 7" xfId="13198" xr:uid="{00000000-0005-0000-0000-000050170000}"/>
    <cellStyle name="40% - Accent2" xfId="27" builtinId="35" customBuiltin="1"/>
    <cellStyle name="40% - Accent2 10" xfId="1640" xr:uid="{00000000-0005-0000-0000-000052170000}"/>
    <cellStyle name="40% - Accent2 10 2" xfId="2345" xr:uid="{00000000-0005-0000-0000-000053170000}"/>
    <cellStyle name="40% - Accent2 10 2 2" xfId="7864" xr:uid="{00000000-0005-0000-0000-000054170000}"/>
    <cellStyle name="40% - Accent2 10 2 3" xfId="16008" xr:uid="{00000000-0005-0000-0000-000055170000}"/>
    <cellStyle name="40% - Accent2 10 3" xfId="4535" xr:uid="{00000000-0005-0000-0000-000056170000}"/>
    <cellStyle name="40% - Accent2 10 3 2" xfId="7865" xr:uid="{00000000-0005-0000-0000-000057170000}"/>
    <cellStyle name="40% - Accent2 10 3 3" xfId="16009" xr:uid="{00000000-0005-0000-0000-000058170000}"/>
    <cellStyle name="40% - Accent2 10 4" xfId="7863" xr:uid="{00000000-0005-0000-0000-000059170000}"/>
    <cellStyle name="40% - Accent2 10 5" xfId="13202" xr:uid="{00000000-0005-0000-0000-00005A170000}"/>
    <cellStyle name="40% - Accent2 11" xfId="3912" xr:uid="{00000000-0005-0000-0000-00005B170000}"/>
    <cellStyle name="40% - Accent2 11 2" xfId="4536" xr:uid="{00000000-0005-0000-0000-00005C170000}"/>
    <cellStyle name="40% - Accent2 11 2 2" xfId="7867" xr:uid="{00000000-0005-0000-0000-00005D170000}"/>
    <cellStyle name="40% - Accent2 11 2 3" xfId="16010" xr:uid="{00000000-0005-0000-0000-00005E170000}"/>
    <cellStyle name="40% - Accent2 11 3" xfId="7866" xr:uid="{00000000-0005-0000-0000-00005F170000}"/>
    <cellStyle name="40% - Accent2 11 4" xfId="13203" xr:uid="{00000000-0005-0000-0000-000060170000}"/>
    <cellStyle name="40% - Accent2 12" xfId="2344" xr:uid="{00000000-0005-0000-0000-000061170000}"/>
    <cellStyle name="40% - Accent2 12 2" xfId="7868" xr:uid="{00000000-0005-0000-0000-000062170000}"/>
    <cellStyle name="40% - Accent2 12 3" xfId="13204" xr:uid="{00000000-0005-0000-0000-000063170000}"/>
    <cellStyle name="40% - Accent2 13" xfId="4534" xr:uid="{00000000-0005-0000-0000-000064170000}"/>
    <cellStyle name="40% - Accent2 13 2" xfId="7869" xr:uid="{00000000-0005-0000-0000-000065170000}"/>
    <cellStyle name="40% - Accent2 13 3" xfId="13205" xr:uid="{00000000-0005-0000-0000-000066170000}"/>
    <cellStyle name="40% - Accent2 14" xfId="7862" xr:uid="{00000000-0005-0000-0000-000067170000}"/>
    <cellStyle name="40% - Accent2 14 2" xfId="13206" xr:uid="{00000000-0005-0000-0000-000068170000}"/>
    <cellStyle name="40% - Accent2 15" xfId="13201" xr:uid="{00000000-0005-0000-0000-000069170000}"/>
    <cellStyle name="40% - Accent2 2" xfId="117" xr:uid="{00000000-0005-0000-0000-00006A170000}"/>
    <cellStyle name="40% - Accent2 2 10" xfId="3927" xr:uid="{00000000-0005-0000-0000-00006B170000}"/>
    <cellStyle name="40% - Accent2 2 10 2" xfId="4538" xr:uid="{00000000-0005-0000-0000-00006C170000}"/>
    <cellStyle name="40% - Accent2 2 10 2 2" xfId="7872" xr:uid="{00000000-0005-0000-0000-00006D170000}"/>
    <cellStyle name="40% - Accent2 2 10 2 3" xfId="16011" xr:uid="{00000000-0005-0000-0000-00006E170000}"/>
    <cellStyle name="40% - Accent2 2 10 3" xfId="7871" xr:uid="{00000000-0005-0000-0000-00006F170000}"/>
    <cellStyle name="40% - Accent2 2 10 4" xfId="13208" xr:uid="{00000000-0005-0000-0000-000070170000}"/>
    <cellStyle name="40% - Accent2 2 11" xfId="2346" xr:uid="{00000000-0005-0000-0000-000071170000}"/>
    <cellStyle name="40% - Accent2 2 11 2" xfId="7873" xr:uid="{00000000-0005-0000-0000-000072170000}"/>
    <cellStyle name="40% - Accent2 2 11 3" xfId="13209" xr:uid="{00000000-0005-0000-0000-000073170000}"/>
    <cellStyle name="40% - Accent2 2 12" xfId="4537" xr:uid="{00000000-0005-0000-0000-000074170000}"/>
    <cellStyle name="40% - Accent2 2 12 2" xfId="7874" xr:uid="{00000000-0005-0000-0000-000075170000}"/>
    <cellStyle name="40% - Accent2 2 12 3" xfId="13210" xr:uid="{00000000-0005-0000-0000-000076170000}"/>
    <cellStyle name="40% - Accent2 2 13" xfId="7870" xr:uid="{00000000-0005-0000-0000-000077170000}"/>
    <cellStyle name="40% - Accent2 2 13 2" xfId="13211" xr:uid="{00000000-0005-0000-0000-000078170000}"/>
    <cellStyle name="40% - Accent2 2 14" xfId="13207" xr:uid="{00000000-0005-0000-0000-000079170000}"/>
    <cellStyle name="40% - Accent2 2 2" xfId="118" xr:uid="{00000000-0005-0000-0000-00007A170000}"/>
    <cellStyle name="40% - Accent2 2 2 2" xfId="433" xr:uid="{00000000-0005-0000-0000-00007B170000}"/>
    <cellStyle name="40% - Accent2 2 2 2 2" xfId="7876" xr:uid="{00000000-0005-0000-0000-00007C170000}"/>
    <cellStyle name="40% - Accent2 2 2 2 3" xfId="16012" xr:uid="{00000000-0005-0000-0000-00007D170000}"/>
    <cellStyle name="40% - Accent2 2 2 3" xfId="981" xr:uid="{00000000-0005-0000-0000-00007E170000}"/>
    <cellStyle name="40% - Accent2 2 2 3 2" xfId="7877" xr:uid="{00000000-0005-0000-0000-00007F170000}"/>
    <cellStyle name="40% - Accent2 2 2 3 3" xfId="16013" xr:uid="{00000000-0005-0000-0000-000080170000}"/>
    <cellStyle name="40% - Accent2 2 2 4" xfId="1642" xr:uid="{00000000-0005-0000-0000-000081170000}"/>
    <cellStyle name="40% - Accent2 2 2 4 2" xfId="7878" xr:uid="{00000000-0005-0000-0000-000082170000}"/>
    <cellStyle name="40% - Accent2 2 2 4 3" xfId="16014" xr:uid="{00000000-0005-0000-0000-000083170000}"/>
    <cellStyle name="40% - Accent2 2 2 5" xfId="2347" xr:uid="{00000000-0005-0000-0000-000084170000}"/>
    <cellStyle name="40% - Accent2 2 2 5 2" xfId="7879" xr:uid="{00000000-0005-0000-0000-000085170000}"/>
    <cellStyle name="40% - Accent2 2 2 5 3" xfId="16015" xr:uid="{00000000-0005-0000-0000-000086170000}"/>
    <cellStyle name="40% - Accent2 2 2 6" xfId="4539" xr:uid="{00000000-0005-0000-0000-000087170000}"/>
    <cellStyle name="40% - Accent2 2 2 6 2" xfId="7880" xr:uid="{00000000-0005-0000-0000-000088170000}"/>
    <cellStyle name="40% - Accent2 2 2 6 3" xfId="16016" xr:uid="{00000000-0005-0000-0000-000089170000}"/>
    <cellStyle name="40% - Accent2 2 2 7" xfId="7875" xr:uid="{00000000-0005-0000-0000-00008A170000}"/>
    <cellStyle name="40% - Accent2 2 2 8" xfId="13212" xr:uid="{00000000-0005-0000-0000-00008B170000}"/>
    <cellStyle name="40% - Accent2 2 3" xfId="119" xr:uid="{00000000-0005-0000-0000-00008C170000}"/>
    <cellStyle name="40% - Accent2 2 3 2" xfId="434" xr:uid="{00000000-0005-0000-0000-00008D170000}"/>
    <cellStyle name="40% - Accent2 2 3 2 2" xfId="7882" xr:uid="{00000000-0005-0000-0000-00008E170000}"/>
    <cellStyle name="40% - Accent2 2 3 2 3" xfId="16017" xr:uid="{00000000-0005-0000-0000-00008F170000}"/>
    <cellStyle name="40% - Accent2 2 3 3" xfId="982" xr:uid="{00000000-0005-0000-0000-000090170000}"/>
    <cellStyle name="40% - Accent2 2 3 3 2" xfId="7883" xr:uid="{00000000-0005-0000-0000-000091170000}"/>
    <cellStyle name="40% - Accent2 2 3 3 3" xfId="16018" xr:uid="{00000000-0005-0000-0000-000092170000}"/>
    <cellStyle name="40% - Accent2 2 3 4" xfId="1643" xr:uid="{00000000-0005-0000-0000-000093170000}"/>
    <cellStyle name="40% - Accent2 2 3 4 2" xfId="7884" xr:uid="{00000000-0005-0000-0000-000094170000}"/>
    <cellStyle name="40% - Accent2 2 3 4 3" xfId="16019" xr:uid="{00000000-0005-0000-0000-000095170000}"/>
    <cellStyle name="40% - Accent2 2 3 5" xfId="2348" xr:uid="{00000000-0005-0000-0000-000096170000}"/>
    <cellStyle name="40% - Accent2 2 3 5 2" xfId="7885" xr:uid="{00000000-0005-0000-0000-000097170000}"/>
    <cellStyle name="40% - Accent2 2 3 5 3" xfId="16020" xr:uid="{00000000-0005-0000-0000-000098170000}"/>
    <cellStyle name="40% - Accent2 2 3 6" xfId="4540" xr:uid="{00000000-0005-0000-0000-000099170000}"/>
    <cellStyle name="40% - Accent2 2 3 6 2" xfId="7886" xr:uid="{00000000-0005-0000-0000-00009A170000}"/>
    <cellStyle name="40% - Accent2 2 3 6 3" xfId="16021" xr:uid="{00000000-0005-0000-0000-00009B170000}"/>
    <cellStyle name="40% - Accent2 2 3 7" xfId="7881" xr:uid="{00000000-0005-0000-0000-00009C170000}"/>
    <cellStyle name="40% - Accent2 2 3 8" xfId="13213" xr:uid="{00000000-0005-0000-0000-00009D170000}"/>
    <cellStyle name="40% - Accent2 2 4" xfId="120" xr:uid="{00000000-0005-0000-0000-00009E170000}"/>
    <cellStyle name="40% - Accent2 2 4 2" xfId="435" xr:uid="{00000000-0005-0000-0000-00009F170000}"/>
    <cellStyle name="40% - Accent2 2 4 2 2" xfId="7888" xr:uid="{00000000-0005-0000-0000-0000A0170000}"/>
    <cellStyle name="40% - Accent2 2 4 2 3" xfId="16022" xr:uid="{00000000-0005-0000-0000-0000A1170000}"/>
    <cellStyle name="40% - Accent2 2 4 3" xfId="983" xr:uid="{00000000-0005-0000-0000-0000A2170000}"/>
    <cellStyle name="40% - Accent2 2 4 3 2" xfId="7889" xr:uid="{00000000-0005-0000-0000-0000A3170000}"/>
    <cellStyle name="40% - Accent2 2 4 3 3" xfId="16023" xr:uid="{00000000-0005-0000-0000-0000A4170000}"/>
    <cellStyle name="40% - Accent2 2 4 4" xfId="1644" xr:uid="{00000000-0005-0000-0000-0000A5170000}"/>
    <cellStyle name="40% - Accent2 2 4 4 2" xfId="7890" xr:uid="{00000000-0005-0000-0000-0000A6170000}"/>
    <cellStyle name="40% - Accent2 2 4 4 3" xfId="16024" xr:uid="{00000000-0005-0000-0000-0000A7170000}"/>
    <cellStyle name="40% - Accent2 2 4 5" xfId="2349" xr:uid="{00000000-0005-0000-0000-0000A8170000}"/>
    <cellStyle name="40% - Accent2 2 4 5 2" xfId="7891" xr:uid="{00000000-0005-0000-0000-0000A9170000}"/>
    <cellStyle name="40% - Accent2 2 4 5 3" xfId="16025" xr:uid="{00000000-0005-0000-0000-0000AA170000}"/>
    <cellStyle name="40% - Accent2 2 4 6" xfId="4541" xr:uid="{00000000-0005-0000-0000-0000AB170000}"/>
    <cellStyle name="40% - Accent2 2 4 6 2" xfId="7892" xr:uid="{00000000-0005-0000-0000-0000AC170000}"/>
    <cellStyle name="40% - Accent2 2 4 6 3" xfId="16026" xr:uid="{00000000-0005-0000-0000-0000AD170000}"/>
    <cellStyle name="40% - Accent2 2 4 7" xfId="7887" xr:uid="{00000000-0005-0000-0000-0000AE170000}"/>
    <cellStyle name="40% - Accent2 2 4 8" xfId="13214" xr:uid="{00000000-0005-0000-0000-0000AF170000}"/>
    <cellStyle name="40% - Accent2 2 5" xfId="436" xr:uid="{00000000-0005-0000-0000-0000B0170000}"/>
    <cellStyle name="40% - Accent2 2 5 2" xfId="984" xr:uid="{00000000-0005-0000-0000-0000B1170000}"/>
    <cellStyle name="40% - Accent2 2 5 2 2" xfId="7894" xr:uid="{00000000-0005-0000-0000-0000B2170000}"/>
    <cellStyle name="40% - Accent2 2 5 2 3" xfId="16027" xr:uid="{00000000-0005-0000-0000-0000B3170000}"/>
    <cellStyle name="40% - Accent2 2 5 3" xfId="1645" xr:uid="{00000000-0005-0000-0000-0000B4170000}"/>
    <cellStyle name="40% - Accent2 2 5 3 2" xfId="7895" xr:uid="{00000000-0005-0000-0000-0000B5170000}"/>
    <cellStyle name="40% - Accent2 2 5 3 3" xfId="16028" xr:uid="{00000000-0005-0000-0000-0000B6170000}"/>
    <cellStyle name="40% - Accent2 2 5 4" xfId="2350" xr:uid="{00000000-0005-0000-0000-0000B7170000}"/>
    <cellStyle name="40% - Accent2 2 5 4 2" xfId="7896" xr:uid="{00000000-0005-0000-0000-0000B8170000}"/>
    <cellStyle name="40% - Accent2 2 5 4 3" xfId="16029" xr:uid="{00000000-0005-0000-0000-0000B9170000}"/>
    <cellStyle name="40% - Accent2 2 5 5" xfId="4542" xr:uid="{00000000-0005-0000-0000-0000BA170000}"/>
    <cellStyle name="40% - Accent2 2 5 5 2" xfId="7897" xr:uid="{00000000-0005-0000-0000-0000BB170000}"/>
    <cellStyle name="40% - Accent2 2 5 5 3" xfId="16030" xr:uid="{00000000-0005-0000-0000-0000BC170000}"/>
    <cellStyle name="40% - Accent2 2 5 6" xfId="7893" xr:uid="{00000000-0005-0000-0000-0000BD170000}"/>
    <cellStyle name="40% - Accent2 2 5 7" xfId="13215" xr:uid="{00000000-0005-0000-0000-0000BE170000}"/>
    <cellStyle name="40% - Accent2 2 6" xfId="437" xr:uid="{00000000-0005-0000-0000-0000BF170000}"/>
    <cellStyle name="40% - Accent2 2 6 2" xfId="985" xr:uid="{00000000-0005-0000-0000-0000C0170000}"/>
    <cellStyle name="40% - Accent2 2 6 2 2" xfId="7899" xr:uid="{00000000-0005-0000-0000-0000C1170000}"/>
    <cellStyle name="40% - Accent2 2 6 2 3" xfId="16031" xr:uid="{00000000-0005-0000-0000-0000C2170000}"/>
    <cellStyle name="40% - Accent2 2 6 3" xfId="1646" xr:uid="{00000000-0005-0000-0000-0000C3170000}"/>
    <cellStyle name="40% - Accent2 2 6 3 2" xfId="7900" xr:uid="{00000000-0005-0000-0000-0000C4170000}"/>
    <cellStyle name="40% - Accent2 2 6 3 3" xfId="16032" xr:uid="{00000000-0005-0000-0000-0000C5170000}"/>
    <cellStyle name="40% - Accent2 2 6 4" xfId="2351" xr:uid="{00000000-0005-0000-0000-0000C6170000}"/>
    <cellStyle name="40% - Accent2 2 6 4 2" xfId="7901" xr:uid="{00000000-0005-0000-0000-0000C7170000}"/>
    <cellStyle name="40% - Accent2 2 6 4 3" xfId="16033" xr:uid="{00000000-0005-0000-0000-0000C8170000}"/>
    <cellStyle name="40% - Accent2 2 6 5" xfId="4543" xr:uid="{00000000-0005-0000-0000-0000C9170000}"/>
    <cellStyle name="40% - Accent2 2 6 5 2" xfId="7902" xr:uid="{00000000-0005-0000-0000-0000CA170000}"/>
    <cellStyle name="40% - Accent2 2 6 5 3" xfId="16034" xr:uid="{00000000-0005-0000-0000-0000CB170000}"/>
    <cellStyle name="40% - Accent2 2 6 6" xfId="7898" xr:uid="{00000000-0005-0000-0000-0000CC170000}"/>
    <cellStyle name="40% - Accent2 2 6 7" xfId="13216" xr:uid="{00000000-0005-0000-0000-0000CD170000}"/>
    <cellStyle name="40% - Accent2 2 7" xfId="432" xr:uid="{00000000-0005-0000-0000-0000CE170000}"/>
    <cellStyle name="40% - Accent2 2 7 2" xfId="1340" xr:uid="{00000000-0005-0000-0000-0000CF170000}"/>
    <cellStyle name="40% - Accent2 2 7 2 2" xfId="7904" xr:uid="{00000000-0005-0000-0000-0000D0170000}"/>
    <cellStyle name="40% - Accent2 2 7 2 3" xfId="16035" xr:uid="{00000000-0005-0000-0000-0000D1170000}"/>
    <cellStyle name="40% - Accent2 2 7 3" xfId="1647" xr:uid="{00000000-0005-0000-0000-0000D2170000}"/>
    <cellStyle name="40% - Accent2 2 7 3 2" xfId="7905" xr:uid="{00000000-0005-0000-0000-0000D3170000}"/>
    <cellStyle name="40% - Accent2 2 7 3 3" xfId="16036" xr:uid="{00000000-0005-0000-0000-0000D4170000}"/>
    <cellStyle name="40% - Accent2 2 7 4" xfId="2352" xr:uid="{00000000-0005-0000-0000-0000D5170000}"/>
    <cellStyle name="40% - Accent2 2 7 4 2" xfId="7906" xr:uid="{00000000-0005-0000-0000-0000D6170000}"/>
    <cellStyle name="40% - Accent2 2 7 4 3" xfId="16037" xr:uid="{00000000-0005-0000-0000-0000D7170000}"/>
    <cellStyle name="40% - Accent2 2 7 5" xfId="4544" xr:uid="{00000000-0005-0000-0000-0000D8170000}"/>
    <cellStyle name="40% - Accent2 2 7 5 2" xfId="7907" xr:uid="{00000000-0005-0000-0000-0000D9170000}"/>
    <cellStyle name="40% - Accent2 2 7 5 3" xfId="16038" xr:uid="{00000000-0005-0000-0000-0000DA170000}"/>
    <cellStyle name="40% - Accent2 2 7 6" xfId="7903" xr:uid="{00000000-0005-0000-0000-0000DB170000}"/>
    <cellStyle name="40% - Accent2 2 7 7" xfId="13217" xr:uid="{00000000-0005-0000-0000-0000DC170000}"/>
    <cellStyle name="40% - Accent2 2 8" xfId="980" xr:uid="{00000000-0005-0000-0000-0000DD170000}"/>
    <cellStyle name="40% - Accent2 2 8 2" xfId="1648" xr:uid="{00000000-0005-0000-0000-0000DE170000}"/>
    <cellStyle name="40% - Accent2 2 8 2 2" xfId="7909" xr:uid="{00000000-0005-0000-0000-0000DF170000}"/>
    <cellStyle name="40% - Accent2 2 8 2 3" xfId="16039" xr:uid="{00000000-0005-0000-0000-0000E0170000}"/>
    <cellStyle name="40% - Accent2 2 8 3" xfId="2353" xr:uid="{00000000-0005-0000-0000-0000E1170000}"/>
    <cellStyle name="40% - Accent2 2 8 3 2" xfId="7910" xr:uid="{00000000-0005-0000-0000-0000E2170000}"/>
    <cellStyle name="40% - Accent2 2 8 3 3" xfId="16040" xr:uid="{00000000-0005-0000-0000-0000E3170000}"/>
    <cellStyle name="40% - Accent2 2 8 4" xfId="4545" xr:uid="{00000000-0005-0000-0000-0000E4170000}"/>
    <cellStyle name="40% - Accent2 2 8 4 2" xfId="7911" xr:uid="{00000000-0005-0000-0000-0000E5170000}"/>
    <cellStyle name="40% - Accent2 2 8 4 3" xfId="16041" xr:uid="{00000000-0005-0000-0000-0000E6170000}"/>
    <cellStyle name="40% - Accent2 2 8 5" xfId="7908" xr:uid="{00000000-0005-0000-0000-0000E7170000}"/>
    <cellStyle name="40% - Accent2 2 8 6" xfId="13218" xr:uid="{00000000-0005-0000-0000-0000E8170000}"/>
    <cellStyle name="40% - Accent2 2 9" xfId="1641" xr:uid="{00000000-0005-0000-0000-0000E9170000}"/>
    <cellStyle name="40% - Accent2 2 9 2" xfId="2354" xr:uid="{00000000-0005-0000-0000-0000EA170000}"/>
    <cellStyle name="40% - Accent2 2 9 2 2" xfId="7913" xr:uid="{00000000-0005-0000-0000-0000EB170000}"/>
    <cellStyle name="40% - Accent2 2 9 2 3" xfId="16042" xr:uid="{00000000-0005-0000-0000-0000EC170000}"/>
    <cellStyle name="40% - Accent2 2 9 3" xfId="4546" xr:uid="{00000000-0005-0000-0000-0000ED170000}"/>
    <cellStyle name="40% - Accent2 2 9 3 2" xfId="7914" xr:uid="{00000000-0005-0000-0000-0000EE170000}"/>
    <cellStyle name="40% - Accent2 2 9 3 3" xfId="16043" xr:uid="{00000000-0005-0000-0000-0000EF170000}"/>
    <cellStyle name="40% - Accent2 2 9 4" xfId="7912" xr:uid="{00000000-0005-0000-0000-0000F0170000}"/>
    <cellStyle name="40% - Accent2 2 9 5" xfId="13219" xr:uid="{00000000-0005-0000-0000-0000F1170000}"/>
    <cellStyle name="40% - Accent2 3" xfId="121" xr:uid="{00000000-0005-0000-0000-0000F2170000}"/>
    <cellStyle name="40% - Accent2 3 10" xfId="2355" xr:uid="{00000000-0005-0000-0000-0000F3170000}"/>
    <cellStyle name="40% - Accent2 3 10 2" xfId="7916" xr:uid="{00000000-0005-0000-0000-0000F4170000}"/>
    <cellStyle name="40% - Accent2 3 10 3" xfId="13221" xr:uid="{00000000-0005-0000-0000-0000F5170000}"/>
    <cellStyle name="40% - Accent2 3 11" xfId="4547" xr:uid="{00000000-0005-0000-0000-0000F6170000}"/>
    <cellStyle name="40% - Accent2 3 11 2" xfId="7917" xr:uid="{00000000-0005-0000-0000-0000F7170000}"/>
    <cellStyle name="40% - Accent2 3 11 3" xfId="13222" xr:uid="{00000000-0005-0000-0000-0000F8170000}"/>
    <cellStyle name="40% - Accent2 3 12" xfId="7915" xr:uid="{00000000-0005-0000-0000-0000F9170000}"/>
    <cellStyle name="40% - Accent2 3 12 2" xfId="13223" xr:uid="{00000000-0005-0000-0000-0000FA170000}"/>
    <cellStyle name="40% - Accent2 3 13" xfId="13220" xr:uid="{00000000-0005-0000-0000-0000FB170000}"/>
    <cellStyle name="40% - Accent2 3 2" xfId="122" xr:uid="{00000000-0005-0000-0000-0000FC170000}"/>
    <cellStyle name="40% - Accent2 3 2 2" xfId="439" xr:uid="{00000000-0005-0000-0000-0000FD170000}"/>
    <cellStyle name="40% - Accent2 3 2 2 2" xfId="7919" xr:uid="{00000000-0005-0000-0000-0000FE170000}"/>
    <cellStyle name="40% - Accent2 3 2 2 3" xfId="16044" xr:uid="{00000000-0005-0000-0000-0000FF170000}"/>
    <cellStyle name="40% - Accent2 3 2 3" xfId="987" xr:uid="{00000000-0005-0000-0000-000000180000}"/>
    <cellStyle name="40% - Accent2 3 2 3 2" xfId="7920" xr:uid="{00000000-0005-0000-0000-000001180000}"/>
    <cellStyle name="40% - Accent2 3 2 3 3" xfId="16045" xr:uid="{00000000-0005-0000-0000-000002180000}"/>
    <cellStyle name="40% - Accent2 3 2 4" xfId="1650" xr:uid="{00000000-0005-0000-0000-000003180000}"/>
    <cellStyle name="40% - Accent2 3 2 4 2" xfId="7921" xr:uid="{00000000-0005-0000-0000-000004180000}"/>
    <cellStyle name="40% - Accent2 3 2 4 3" xfId="16046" xr:uid="{00000000-0005-0000-0000-000005180000}"/>
    <cellStyle name="40% - Accent2 3 2 5" xfId="2356" xr:uid="{00000000-0005-0000-0000-000006180000}"/>
    <cellStyle name="40% - Accent2 3 2 5 2" xfId="7922" xr:uid="{00000000-0005-0000-0000-000007180000}"/>
    <cellStyle name="40% - Accent2 3 2 5 3" xfId="16047" xr:uid="{00000000-0005-0000-0000-000008180000}"/>
    <cellStyle name="40% - Accent2 3 2 6" xfId="4548" xr:uid="{00000000-0005-0000-0000-000009180000}"/>
    <cellStyle name="40% - Accent2 3 2 6 2" xfId="7923" xr:uid="{00000000-0005-0000-0000-00000A180000}"/>
    <cellStyle name="40% - Accent2 3 2 6 3" xfId="16048" xr:uid="{00000000-0005-0000-0000-00000B180000}"/>
    <cellStyle name="40% - Accent2 3 2 7" xfId="7918" xr:uid="{00000000-0005-0000-0000-00000C180000}"/>
    <cellStyle name="40% - Accent2 3 2 8" xfId="13224" xr:uid="{00000000-0005-0000-0000-00000D180000}"/>
    <cellStyle name="40% - Accent2 3 3" xfId="123" xr:uid="{00000000-0005-0000-0000-00000E180000}"/>
    <cellStyle name="40% - Accent2 3 3 2" xfId="440" xr:uid="{00000000-0005-0000-0000-00000F180000}"/>
    <cellStyle name="40% - Accent2 3 3 2 2" xfId="7925" xr:uid="{00000000-0005-0000-0000-000010180000}"/>
    <cellStyle name="40% - Accent2 3 3 2 3" xfId="16049" xr:uid="{00000000-0005-0000-0000-000011180000}"/>
    <cellStyle name="40% - Accent2 3 3 3" xfId="988" xr:uid="{00000000-0005-0000-0000-000012180000}"/>
    <cellStyle name="40% - Accent2 3 3 3 2" xfId="7926" xr:uid="{00000000-0005-0000-0000-000013180000}"/>
    <cellStyle name="40% - Accent2 3 3 3 3" xfId="16050" xr:uid="{00000000-0005-0000-0000-000014180000}"/>
    <cellStyle name="40% - Accent2 3 3 4" xfId="1651" xr:uid="{00000000-0005-0000-0000-000015180000}"/>
    <cellStyle name="40% - Accent2 3 3 4 2" xfId="7927" xr:uid="{00000000-0005-0000-0000-000016180000}"/>
    <cellStyle name="40% - Accent2 3 3 4 3" xfId="16051" xr:uid="{00000000-0005-0000-0000-000017180000}"/>
    <cellStyle name="40% - Accent2 3 3 5" xfId="2357" xr:uid="{00000000-0005-0000-0000-000018180000}"/>
    <cellStyle name="40% - Accent2 3 3 5 2" xfId="7928" xr:uid="{00000000-0005-0000-0000-000019180000}"/>
    <cellStyle name="40% - Accent2 3 3 5 3" xfId="16052" xr:uid="{00000000-0005-0000-0000-00001A180000}"/>
    <cellStyle name="40% - Accent2 3 3 6" xfId="4549" xr:uid="{00000000-0005-0000-0000-00001B180000}"/>
    <cellStyle name="40% - Accent2 3 3 6 2" xfId="7929" xr:uid="{00000000-0005-0000-0000-00001C180000}"/>
    <cellStyle name="40% - Accent2 3 3 6 3" xfId="16053" xr:uid="{00000000-0005-0000-0000-00001D180000}"/>
    <cellStyle name="40% - Accent2 3 3 7" xfId="7924" xr:uid="{00000000-0005-0000-0000-00001E180000}"/>
    <cellStyle name="40% - Accent2 3 3 8" xfId="13225" xr:uid="{00000000-0005-0000-0000-00001F180000}"/>
    <cellStyle name="40% - Accent2 3 4" xfId="441" xr:uid="{00000000-0005-0000-0000-000020180000}"/>
    <cellStyle name="40% - Accent2 3 4 2" xfId="989" xr:uid="{00000000-0005-0000-0000-000021180000}"/>
    <cellStyle name="40% - Accent2 3 4 2 2" xfId="7931" xr:uid="{00000000-0005-0000-0000-000022180000}"/>
    <cellStyle name="40% - Accent2 3 4 2 3" xfId="16054" xr:uid="{00000000-0005-0000-0000-000023180000}"/>
    <cellStyle name="40% - Accent2 3 4 3" xfId="1652" xr:uid="{00000000-0005-0000-0000-000024180000}"/>
    <cellStyle name="40% - Accent2 3 4 3 2" xfId="7932" xr:uid="{00000000-0005-0000-0000-000025180000}"/>
    <cellStyle name="40% - Accent2 3 4 3 3" xfId="16055" xr:uid="{00000000-0005-0000-0000-000026180000}"/>
    <cellStyle name="40% - Accent2 3 4 4" xfId="2358" xr:uid="{00000000-0005-0000-0000-000027180000}"/>
    <cellStyle name="40% - Accent2 3 4 4 2" xfId="7933" xr:uid="{00000000-0005-0000-0000-000028180000}"/>
    <cellStyle name="40% - Accent2 3 4 4 3" xfId="16056" xr:uid="{00000000-0005-0000-0000-000029180000}"/>
    <cellStyle name="40% - Accent2 3 4 5" xfId="4550" xr:uid="{00000000-0005-0000-0000-00002A180000}"/>
    <cellStyle name="40% - Accent2 3 4 5 2" xfId="7934" xr:uid="{00000000-0005-0000-0000-00002B180000}"/>
    <cellStyle name="40% - Accent2 3 4 5 3" xfId="16057" xr:uid="{00000000-0005-0000-0000-00002C180000}"/>
    <cellStyle name="40% - Accent2 3 4 6" xfId="7930" xr:uid="{00000000-0005-0000-0000-00002D180000}"/>
    <cellStyle name="40% - Accent2 3 4 7" xfId="13226" xr:uid="{00000000-0005-0000-0000-00002E180000}"/>
    <cellStyle name="40% - Accent2 3 5" xfId="442" xr:uid="{00000000-0005-0000-0000-00002F180000}"/>
    <cellStyle name="40% - Accent2 3 5 2" xfId="990" xr:uid="{00000000-0005-0000-0000-000030180000}"/>
    <cellStyle name="40% - Accent2 3 5 2 2" xfId="7936" xr:uid="{00000000-0005-0000-0000-000031180000}"/>
    <cellStyle name="40% - Accent2 3 5 2 3" xfId="16058" xr:uid="{00000000-0005-0000-0000-000032180000}"/>
    <cellStyle name="40% - Accent2 3 5 3" xfId="1653" xr:uid="{00000000-0005-0000-0000-000033180000}"/>
    <cellStyle name="40% - Accent2 3 5 3 2" xfId="7937" xr:uid="{00000000-0005-0000-0000-000034180000}"/>
    <cellStyle name="40% - Accent2 3 5 3 3" xfId="16059" xr:uid="{00000000-0005-0000-0000-000035180000}"/>
    <cellStyle name="40% - Accent2 3 5 4" xfId="2359" xr:uid="{00000000-0005-0000-0000-000036180000}"/>
    <cellStyle name="40% - Accent2 3 5 4 2" xfId="7938" xr:uid="{00000000-0005-0000-0000-000037180000}"/>
    <cellStyle name="40% - Accent2 3 5 4 3" xfId="16060" xr:uid="{00000000-0005-0000-0000-000038180000}"/>
    <cellStyle name="40% - Accent2 3 5 5" xfId="4551" xr:uid="{00000000-0005-0000-0000-000039180000}"/>
    <cellStyle name="40% - Accent2 3 5 5 2" xfId="7939" xr:uid="{00000000-0005-0000-0000-00003A180000}"/>
    <cellStyle name="40% - Accent2 3 5 5 3" xfId="16061" xr:uid="{00000000-0005-0000-0000-00003B180000}"/>
    <cellStyle name="40% - Accent2 3 5 6" xfId="7935" xr:uid="{00000000-0005-0000-0000-00003C180000}"/>
    <cellStyle name="40% - Accent2 3 5 7" xfId="13227" xr:uid="{00000000-0005-0000-0000-00003D180000}"/>
    <cellStyle name="40% - Accent2 3 6" xfId="438" xr:uid="{00000000-0005-0000-0000-00003E180000}"/>
    <cellStyle name="40% - Accent2 3 6 2" xfId="1354" xr:uid="{00000000-0005-0000-0000-00003F180000}"/>
    <cellStyle name="40% - Accent2 3 6 2 2" xfId="7941" xr:uid="{00000000-0005-0000-0000-000040180000}"/>
    <cellStyle name="40% - Accent2 3 6 2 3" xfId="16062" xr:uid="{00000000-0005-0000-0000-000041180000}"/>
    <cellStyle name="40% - Accent2 3 6 3" xfId="1654" xr:uid="{00000000-0005-0000-0000-000042180000}"/>
    <cellStyle name="40% - Accent2 3 6 3 2" xfId="7942" xr:uid="{00000000-0005-0000-0000-000043180000}"/>
    <cellStyle name="40% - Accent2 3 6 3 3" xfId="16063" xr:uid="{00000000-0005-0000-0000-000044180000}"/>
    <cellStyle name="40% - Accent2 3 6 4" xfId="2360" xr:uid="{00000000-0005-0000-0000-000045180000}"/>
    <cellStyle name="40% - Accent2 3 6 4 2" xfId="7943" xr:uid="{00000000-0005-0000-0000-000046180000}"/>
    <cellStyle name="40% - Accent2 3 6 4 3" xfId="16064" xr:uid="{00000000-0005-0000-0000-000047180000}"/>
    <cellStyle name="40% - Accent2 3 6 5" xfId="4552" xr:uid="{00000000-0005-0000-0000-000048180000}"/>
    <cellStyle name="40% - Accent2 3 6 5 2" xfId="7944" xr:uid="{00000000-0005-0000-0000-000049180000}"/>
    <cellStyle name="40% - Accent2 3 6 5 3" xfId="16065" xr:uid="{00000000-0005-0000-0000-00004A180000}"/>
    <cellStyle name="40% - Accent2 3 6 6" xfId="7940" xr:uid="{00000000-0005-0000-0000-00004B180000}"/>
    <cellStyle name="40% - Accent2 3 6 7" xfId="13228" xr:uid="{00000000-0005-0000-0000-00004C180000}"/>
    <cellStyle name="40% - Accent2 3 7" xfId="986" xr:uid="{00000000-0005-0000-0000-00004D180000}"/>
    <cellStyle name="40% - Accent2 3 7 2" xfId="1655" xr:uid="{00000000-0005-0000-0000-00004E180000}"/>
    <cellStyle name="40% - Accent2 3 7 2 2" xfId="7946" xr:uid="{00000000-0005-0000-0000-00004F180000}"/>
    <cellStyle name="40% - Accent2 3 7 2 3" xfId="16066" xr:uid="{00000000-0005-0000-0000-000050180000}"/>
    <cellStyle name="40% - Accent2 3 7 3" xfId="2361" xr:uid="{00000000-0005-0000-0000-000051180000}"/>
    <cellStyle name="40% - Accent2 3 7 3 2" xfId="7947" xr:uid="{00000000-0005-0000-0000-000052180000}"/>
    <cellStyle name="40% - Accent2 3 7 3 3" xfId="16067" xr:uid="{00000000-0005-0000-0000-000053180000}"/>
    <cellStyle name="40% - Accent2 3 7 4" xfId="4553" xr:uid="{00000000-0005-0000-0000-000054180000}"/>
    <cellStyle name="40% - Accent2 3 7 4 2" xfId="7948" xr:uid="{00000000-0005-0000-0000-000055180000}"/>
    <cellStyle name="40% - Accent2 3 7 4 3" xfId="16068" xr:uid="{00000000-0005-0000-0000-000056180000}"/>
    <cellStyle name="40% - Accent2 3 7 5" xfId="7945" xr:uid="{00000000-0005-0000-0000-000057180000}"/>
    <cellStyle name="40% - Accent2 3 7 6" xfId="13229" xr:uid="{00000000-0005-0000-0000-000058180000}"/>
    <cellStyle name="40% - Accent2 3 8" xfId="1649" xr:uid="{00000000-0005-0000-0000-000059180000}"/>
    <cellStyle name="40% - Accent2 3 8 2" xfId="2362" xr:uid="{00000000-0005-0000-0000-00005A180000}"/>
    <cellStyle name="40% - Accent2 3 8 2 2" xfId="7950" xr:uid="{00000000-0005-0000-0000-00005B180000}"/>
    <cellStyle name="40% - Accent2 3 8 2 3" xfId="16069" xr:uid="{00000000-0005-0000-0000-00005C180000}"/>
    <cellStyle name="40% - Accent2 3 8 3" xfId="4554" xr:uid="{00000000-0005-0000-0000-00005D180000}"/>
    <cellStyle name="40% - Accent2 3 8 3 2" xfId="7951" xr:uid="{00000000-0005-0000-0000-00005E180000}"/>
    <cellStyle name="40% - Accent2 3 8 3 3" xfId="16070" xr:uid="{00000000-0005-0000-0000-00005F180000}"/>
    <cellStyle name="40% - Accent2 3 8 4" xfId="7949" xr:uid="{00000000-0005-0000-0000-000060180000}"/>
    <cellStyle name="40% - Accent2 3 8 5" xfId="13230" xr:uid="{00000000-0005-0000-0000-000061180000}"/>
    <cellStyle name="40% - Accent2 3 9" xfId="3941" xr:uid="{00000000-0005-0000-0000-000062180000}"/>
    <cellStyle name="40% - Accent2 3 9 2" xfId="4555" xr:uid="{00000000-0005-0000-0000-000063180000}"/>
    <cellStyle name="40% - Accent2 3 9 2 2" xfId="7953" xr:uid="{00000000-0005-0000-0000-000064180000}"/>
    <cellStyle name="40% - Accent2 3 9 2 3" xfId="16071" xr:uid="{00000000-0005-0000-0000-000065180000}"/>
    <cellStyle name="40% - Accent2 3 9 3" xfId="7952" xr:uid="{00000000-0005-0000-0000-000066180000}"/>
    <cellStyle name="40% - Accent2 3 9 4" xfId="13231" xr:uid="{00000000-0005-0000-0000-000067180000}"/>
    <cellStyle name="40% - Accent2 4" xfId="124" xr:uid="{00000000-0005-0000-0000-000068180000}"/>
    <cellStyle name="40% - Accent2 4 10" xfId="4556" xr:uid="{00000000-0005-0000-0000-000069180000}"/>
    <cellStyle name="40% - Accent2 4 10 2" xfId="7955" xr:uid="{00000000-0005-0000-0000-00006A180000}"/>
    <cellStyle name="40% - Accent2 4 10 3" xfId="13233" xr:uid="{00000000-0005-0000-0000-00006B180000}"/>
    <cellStyle name="40% - Accent2 4 11" xfId="7954" xr:uid="{00000000-0005-0000-0000-00006C180000}"/>
    <cellStyle name="40% - Accent2 4 11 2" xfId="13234" xr:uid="{00000000-0005-0000-0000-00006D180000}"/>
    <cellStyle name="40% - Accent2 4 12" xfId="13232" xr:uid="{00000000-0005-0000-0000-00006E180000}"/>
    <cellStyle name="40% - Accent2 4 2" xfId="125" xr:uid="{00000000-0005-0000-0000-00006F180000}"/>
    <cellStyle name="40% - Accent2 4 2 2" xfId="444" xr:uid="{00000000-0005-0000-0000-000070180000}"/>
    <cellStyle name="40% - Accent2 4 2 2 2" xfId="7957" xr:uid="{00000000-0005-0000-0000-000071180000}"/>
    <cellStyle name="40% - Accent2 4 2 2 3" xfId="16072" xr:uid="{00000000-0005-0000-0000-000072180000}"/>
    <cellStyle name="40% - Accent2 4 2 3" xfId="992" xr:uid="{00000000-0005-0000-0000-000073180000}"/>
    <cellStyle name="40% - Accent2 4 2 3 2" xfId="7958" xr:uid="{00000000-0005-0000-0000-000074180000}"/>
    <cellStyle name="40% - Accent2 4 2 3 3" xfId="16073" xr:uid="{00000000-0005-0000-0000-000075180000}"/>
    <cellStyle name="40% - Accent2 4 2 4" xfId="1657" xr:uid="{00000000-0005-0000-0000-000076180000}"/>
    <cellStyle name="40% - Accent2 4 2 4 2" xfId="7959" xr:uid="{00000000-0005-0000-0000-000077180000}"/>
    <cellStyle name="40% - Accent2 4 2 4 3" xfId="16074" xr:uid="{00000000-0005-0000-0000-000078180000}"/>
    <cellStyle name="40% - Accent2 4 2 5" xfId="2364" xr:uid="{00000000-0005-0000-0000-000079180000}"/>
    <cellStyle name="40% - Accent2 4 2 5 2" xfId="7960" xr:uid="{00000000-0005-0000-0000-00007A180000}"/>
    <cellStyle name="40% - Accent2 4 2 5 3" xfId="16075" xr:uid="{00000000-0005-0000-0000-00007B180000}"/>
    <cellStyle name="40% - Accent2 4 2 6" xfId="4557" xr:uid="{00000000-0005-0000-0000-00007C180000}"/>
    <cellStyle name="40% - Accent2 4 2 6 2" xfId="7961" xr:uid="{00000000-0005-0000-0000-00007D180000}"/>
    <cellStyle name="40% - Accent2 4 2 6 3" xfId="16076" xr:uid="{00000000-0005-0000-0000-00007E180000}"/>
    <cellStyle name="40% - Accent2 4 2 7" xfId="7956" xr:uid="{00000000-0005-0000-0000-00007F180000}"/>
    <cellStyle name="40% - Accent2 4 2 8" xfId="13235" xr:uid="{00000000-0005-0000-0000-000080180000}"/>
    <cellStyle name="40% - Accent2 4 3" xfId="445" xr:uid="{00000000-0005-0000-0000-000081180000}"/>
    <cellStyle name="40% - Accent2 4 3 2" xfId="993" xr:uid="{00000000-0005-0000-0000-000082180000}"/>
    <cellStyle name="40% - Accent2 4 3 2 2" xfId="7963" xr:uid="{00000000-0005-0000-0000-000083180000}"/>
    <cellStyle name="40% - Accent2 4 3 2 3" xfId="16077" xr:uid="{00000000-0005-0000-0000-000084180000}"/>
    <cellStyle name="40% - Accent2 4 3 3" xfId="1658" xr:uid="{00000000-0005-0000-0000-000085180000}"/>
    <cellStyle name="40% - Accent2 4 3 3 2" xfId="7964" xr:uid="{00000000-0005-0000-0000-000086180000}"/>
    <cellStyle name="40% - Accent2 4 3 3 3" xfId="16078" xr:uid="{00000000-0005-0000-0000-000087180000}"/>
    <cellStyle name="40% - Accent2 4 3 4" xfId="2365" xr:uid="{00000000-0005-0000-0000-000088180000}"/>
    <cellStyle name="40% - Accent2 4 3 4 2" xfId="7965" xr:uid="{00000000-0005-0000-0000-000089180000}"/>
    <cellStyle name="40% - Accent2 4 3 4 3" xfId="16079" xr:uid="{00000000-0005-0000-0000-00008A180000}"/>
    <cellStyle name="40% - Accent2 4 3 5" xfId="4558" xr:uid="{00000000-0005-0000-0000-00008B180000}"/>
    <cellStyle name="40% - Accent2 4 3 5 2" xfId="7966" xr:uid="{00000000-0005-0000-0000-00008C180000}"/>
    <cellStyle name="40% - Accent2 4 3 5 3" xfId="16080" xr:uid="{00000000-0005-0000-0000-00008D180000}"/>
    <cellStyle name="40% - Accent2 4 3 6" xfId="7962" xr:uid="{00000000-0005-0000-0000-00008E180000}"/>
    <cellStyle name="40% - Accent2 4 3 7" xfId="13236" xr:uid="{00000000-0005-0000-0000-00008F180000}"/>
    <cellStyle name="40% - Accent2 4 4" xfId="446" xr:uid="{00000000-0005-0000-0000-000090180000}"/>
    <cellStyle name="40% - Accent2 4 4 2" xfId="994" xr:uid="{00000000-0005-0000-0000-000091180000}"/>
    <cellStyle name="40% - Accent2 4 4 2 2" xfId="7968" xr:uid="{00000000-0005-0000-0000-000092180000}"/>
    <cellStyle name="40% - Accent2 4 4 2 3" xfId="16081" xr:uid="{00000000-0005-0000-0000-000093180000}"/>
    <cellStyle name="40% - Accent2 4 4 3" xfId="1659" xr:uid="{00000000-0005-0000-0000-000094180000}"/>
    <cellStyle name="40% - Accent2 4 4 3 2" xfId="7969" xr:uid="{00000000-0005-0000-0000-000095180000}"/>
    <cellStyle name="40% - Accent2 4 4 3 3" xfId="16082" xr:uid="{00000000-0005-0000-0000-000096180000}"/>
    <cellStyle name="40% - Accent2 4 4 4" xfId="2366" xr:uid="{00000000-0005-0000-0000-000097180000}"/>
    <cellStyle name="40% - Accent2 4 4 4 2" xfId="7970" xr:uid="{00000000-0005-0000-0000-000098180000}"/>
    <cellStyle name="40% - Accent2 4 4 4 3" xfId="16083" xr:uid="{00000000-0005-0000-0000-000099180000}"/>
    <cellStyle name="40% - Accent2 4 4 5" xfId="4559" xr:uid="{00000000-0005-0000-0000-00009A180000}"/>
    <cellStyle name="40% - Accent2 4 4 5 2" xfId="7971" xr:uid="{00000000-0005-0000-0000-00009B180000}"/>
    <cellStyle name="40% - Accent2 4 4 5 3" xfId="16084" xr:uid="{00000000-0005-0000-0000-00009C180000}"/>
    <cellStyle name="40% - Accent2 4 4 6" xfId="7967" xr:uid="{00000000-0005-0000-0000-00009D180000}"/>
    <cellStyle name="40% - Accent2 4 4 7" xfId="13237" xr:uid="{00000000-0005-0000-0000-00009E180000}"/>
    <cellStyle name="40% - Accent2 4 5" xfId="443" xr:uid="{00000000-0005-0000-0000-00009F180000}"/>
    <cellStyle name="40% - Accent2 4 5 2" xfId="1367" xr:uid="{00000000-0005-0000-0000-0000A0180000}"/>
    <cellStyle name="40% - Accent2 4 5 2 2" xfId="7973" xr:uid="{00000000-0005-0000-0000-0000A1180000}"/>
    <cellStyle name="40% - Accent2 4 5 2 3" xfId="16085" xr:uid="{00000000-0005-0000-0000-0000A2180000}"/>
    <cellStyle name="40% - Accent2 4 5 3" xfId="1660" xr:uid="{00000000-0005-0000-0000-0000A3180000}"/>
    <cellStyle name="40% - Accent2 4 5 3 2" xfId="7974" xr:uid="{00000000-0005-0000-0000-0000A4180000}"/>
    <cellStyle name="40% - Accent2 4 5 3 3" xfId="16086" xr:uid="{00000000-0005-0000-0000-0000A5180000}"/>
    <cellStyle name="40% - Accent2 4 5 4" xfId="2367" xr:uid="{00000000-0005-0000-0000-0000A6180000}"/>
    <cellStyle name="40% - Accent2 4 5 4 2" xfId="7975" xr:uid="{00000000-0005-0000-0000-0000A7180000}"/>
    <cellStyle name="40% - Accent2 4 5 4 3" xfId="16087" xr:uid="{00000000-0005-0000-0000-0000A8180000}"/>
    <cellStyle name="40% - Accent2 4 5 5" xfId="4560" xr:uid="{00000000-0005-0000-0000-0000A9180000}"/>
    <cellStyle name="40% - Accent2 4 5 5 2" xfId="7976" xr:uid="{00000000-0005-0000-0000-0000AA180000}"/>
    <cellStyle name="40% - Accent2 4 5 5 3" xfId="16088" xr:uid="{00000000-0005-0000-0000-0000AB180000}"/>
    <cellStyle name="40% - Accent2 4 5 6" xfId="7972" xr:uid="{00000000-0005-0000-0000-0000AC180000}"/>
    <cellStyle name="40% - Accent2 4 5 7" xfId="13238" xr:uid="{00000000-0005-0000-0000-0000AD180000}"/>
    <cellStyle name="40% - Accent2 4 6" xfId="991" xr:uid="{00000000-0005-0000-0000-0000AE180000}"/>
    <cellStyle name="40% - Accent2 4 6 2" xfId="1661" xr:uid="{00000000-0005-0000-0000-0000AF180000}"/>
    <cellStyle name="40% - Accent2 4 6 2 2" xfId="7978" xr:uid="{00000000-0005-0000-0000-0000B0180000}"/>
    <cellStyle name="40% - Accent2 4 6 2 3" xfId="16089" xr:uid="{00000000-0005-0000-0000-0000B1180000}"/>
    <cellStyle name="40% - Accent2 4 6 3" xfId="2368" xr:uid="{00000000-0005-0000-0000-0000B2180000}"/>
    <cellStyle name="40% - Accent2 4 6 3 2" xfId="7979" xr:uid="{00000000-0005-0000-0000-0000B3180000}"/>
    <cellStyle name="40% - Accent2 4 6 3 3" xfId="16090" xr:uid="{00000000-0005-0000-0000-0000B4180000}"/>
    <cellStyle name="40% - Accent2 4 6 4" xfId="4561" xr:uid="{00000000-0005-0000-0000-0000B5180000}"/>
    <cellStyle name="40% - Accent2 4 6 4 2" xfId="7980" xr:uid="{00000000-0005-0000-0000-0000B6180000}"/>
    <cellStyle name="40% - Accent2 4 6 4 3" xfId="16091" xr:uid="{00000000-0005-0000-0000-0000B7180000}"/>
    <cellStyle name="40% - Accent2 4 6 5" xfId="7977" xr:uid="{00000000-0005-0000-0000-0000B8180000}"/>
    <cellStyle name="40% - Accent2 4 6 6" xfId="13239" xr:uid="{00000000-0005-0000-0000-0000B9180000}"/>
    <cellStyle name="40% - Accent2 4 7" xfId="1656" xr:uid="{00000000-0005-0000-0000-0000BA180000}"/>
    <cellStyle name="40% - Accent2 4 7 2" xfId="2369" xr:uid="{00000000-0005-0000-0000-0000BB180000}"/>
    <cellStyle name="40% - Accent2 4 7 2 2" xfId="7982" xr:uid="{00000000-0005-0000-0000-0000BC180000}"/>
    <cellStyle name="40% - Accent2 4 7 2 3" xfId="16092" xr:uid="{00000000-0005-0000-0000-0000BD180000}"/>
    <cellStyle name="40% - Accent2 4 7 3" xfId="4562" xr:uid="{00000000-0005-0000-0000-0000BE180000}"/>
    <cellStyle name="40% - Accent2 4 7 3 2" xfId="7983" xr:uid="{00000000-0005-0000-0000-0000BF180000}"/>
    <cellStyle name="40% - Accent2 4 7 3 3" xfId="16093" xr:uid="{00000000-0005-0000-0000-0000C0180000}"/>
    <cellStyle name="40% - Accent2 4 7 4" xfId="7981" xr:uid="{00000000-0005-0000-0000-0000C1180000}"/>
    <cellStyle name="40% - Accent2 4 7 5" xfId="13240" xr:uid="{00000000-0005-0000-0000-0000C2180000}"/>
    <cellStyle name="40% - Accent2 4 8" xfId="3955" xr:uid="{00000000-0005-0000-0000-0000C3180000}"/>
    <cellStyle name="40% - Accent2 4 8 2" xfId="4563" xr:uid="{00000000-0005-0000-0000-0000C4180000}"/>
    <cellStyle name="40% - Accent2 4 8 2 2" xfId="7985" xr:uid="{00000000-0005-0000-0000-0000C5180000}"/>
    <cellStyle name="40% - Accent2 4 8 2 3" xfId="16094" xr:uid="{00000000-0005-0000-0000-0000C6180000}"/>
    <cellStyle name="40% - Accent2 4 8 3" xfId="7984" xr:uid="{00000000-0005-0000-0000-0000C7180000}"/>
    <cellStyle name="40% - Accent2 4 8 4" xfId="13241" xr:uid="{00000000-0005-0000-0000-0000C8180000}"/>
    <cellStyle name="40% - Accent2 4 9" xfId="2363" xr:uid="{00000000-0005-0000-0000-0000C9180000}"/>
    <cellStyle name="40% - Accent2 4 9 2" xfId="7986" xr:uid="{00000000-0005-0000-0000-0000CA180000}"/>
    <cellStyle name="40% - Accent2 4 9 3" xfId="13242" xr:uid="{00000000-0005-0000-0000-0000CB180000}"/>
    <cellStyle name="40% - Accent2 5" xfId="126" xr:uid="{00000000-0005-0000-0000-0000CC180000}"/>
    <cellStyle name="40% - Accent2 5 10" xfId="7987" xr:uid="{00000000-0005-0000-0000-0000CD180000}"/>
    <cellStyle name="40% - Accent2 5 10 2" xfId="13244" xr:uid="{00000000-0005-0000-0000-0000CE180000}"/>
    <cellStyle name="40% - Accent2 5 11" xfId="13243" xr:uid="{00000000-0005-0000-0000-0000CF180000}"/>
    <cellStyle name="40% - Accent2 5 2" xfId="448" xr:uid="{00000000-0005-0000-0000-0000D0180000}"/>
    <cellStyle name="40% - Accent2 5 2 2" xfId="996" xr:uid="{00000000-0005-0000-0000-0000D1180000}"/>
    <cellStyle name="40% - Accent2 5 2 2 2" xfId="7989" xr:uid="{00000000-0005-0000-0000-0000D2180000}"/>
    <cellStyle name="40% - Accent2 5 2 2 3" xfId="16095" xr:uid="{00000000-0005-0000-0000-0000D3180000}"/>
    <cellStyle name="40% - Accent2 5 2 3" xfId="1663" xr:uid="{00000000-0005-0000-0000-0000D4180000}"/>
    <cellStyle name="40% - Accent2 5 2 3 2" xfId="7990" xr:uid="{00000000-0005-0000-0000-0000D5180000}"/>
    <cellStyle name="40% - Accent2 5 2 3 3" xfId="16096" xr:uid="{00000000-0005-0000-0000-0000D6180000}"/>
    <cellStyle name="40% - Accent2 5 2 4" xfId="2371" xr:uid="{00000000-0005-0000-0000-0000D7180000}"/>
    <cellStyle name="40% - Accent2 5 2 4 2" xfId="7991" xr:uid="{00000000-0005-0000-0000-0000D8180000}"/>
    <cellStyle name="40% - Accent2 5 2 4 3" xfId="16097" xr:uid="{00000000-0005-0000-0000-0000D9180000}"/>
    <cellStyle name="40% - Accent2 5 2 5" xfId="4565" xr:uid="{00000000-0005-0000-0000-0000DA180000}"/>
    <cellStyle name="40% - Accent2 5 2 5 2" xfId="7992" xr:uid="{00000000-0005-0000-0000-0000DB180000}"/>
    <cellStyle name="40% - Accent2 5 2 5 3" xfId="16098" xr:uid="{00000000-0005-0000-0000-0000DC180000}"/>
    <cellStyle name="40% - Accent2 5 2 6" xfId="7988" xr:uid="{00000000-0005-0000-0000-0000DD180000}"/>
    <cellStyle name="40% - Accent2 5 2 7" xfId="13245" xr:uid="{00000000-0005-0000-0000-0000DE180000}"/>
    <cellStyle name="40% - Accent2 5 3" xfId="449" xr:uid="{00000000-0005-0000-0000-0000DF180000}"/>
    <cellStyle name="40% - Accent2 5 3 2" xfId="997" xr:uid="{00000000-0005-0000-0000-0000E0180000}"/>
    <cellStyle name="40% - Accent2 5 3 2 2" xfId="7994" xr:uid="{00000000-0005-0000-0000-0000E1180000}"/>
    <cellStyle name="40% - Accent2 5 3 2 3" xfId="16099" xr:uid="{00000000-0005-0000-0000-0000E2180000}"/>
    <cellStyle name="40% - Accent2 5 3 3" xfId="1664" xr:uid="{00000000-0005-0000-0000-0000E3180000}"/>
    <cellStyle name="40% - Accent2 5 3 3 2" xfId="7995" xr:uid="{00000000-0005-0000-0000-0000E4180000}"/>
    <cellStyle name="40% - Accent2 5 3 3 3" xfId="16100" xr:uid="{00000000-0005-0000-0000-0000E5180000}"/>
    <cellStyle name="40% - Accent2 5 3 4" xfId="2372" xr:uid="{00000000-0005-0000-0000-0000E6180000}"/>
    <cellStyle name="40% - Accent2 5 3 4 2" xfId="7996" xr:uid="{00000000-0005-0000-0000-0000E7180000}"/>
    <cellStyle name="40% - Accent2 5 3 4 3" xfId="16101" xr:uid="{00000000-0005-0000-0000-0000E8180000}"/>
    <cellStyle name="40% - Accent2 5 3 5" xfId="4566" xr:uid="{00000000-0005-0000-0000-0000E9180000}"/>
    <cellStyle name="40% - Accent2 5 3 5 2" xfId="7997" xr:uid="{00000000-0005-0000-0000-0000EA180000}"/>
    <cellStyle name="40% - Accent2 5 3 5 3" xfId="16102" xr:uid="{00000000-0005-0000-0000-0000EB180000}"/>
    <cellStyle name="40% - Accent2 5 3 6" xfId="7993" xr:uid="{00000000-0005-0000-0000-0000EC180000}"/>
    <cellStyle name="40% - Accent2 5 3 7" xfId="13246" xr:uid="{00000000-0005-0000-0000-0000ED180000}"/>
    <cellStyle name="40% - Accent2 5 4" xfId="447" xr:uid="{00000000-0005-0000-0000-0000EE180000}"/>
    <cellStyle name="40% - Accent2 5 4 2" xfId="1384" xr:uid="{00000000-0005-0000-0000-0000EF180000}"/>
    <cellStyle name="40% - Accent2 5 4 2 2" xfId="7999" xr:uid="{00000000-0005-0000-0000-0000F0180000}"/>
    <cellStyle name="40% - Accent2 5 4 2 3" xfId="16103" xr:uid="{00000000-0005-0000-0000-0000F1180000}"/>
    <cellStyle name="40% - Accent2 5 4 3" xfId="1665" xr:uid="{00000000-0005-0000-0000-0000F2180000}"/>
    <cellStyle name="40% - Accent2 5 4 3 2" xfId="8000" xr:uid="{00000000-0005-0000-0000-0000F3180000}"/>
    <cellStyle name="40% - Accent2 5 4 3 3" xfId="16104" xr:uid="{00000000-0005-0000-0000-0000F4180000}"/>
    <cellStyle name="40% - Accent2 5 4 4" xfId="2373" xr:uid="{00000000-0005-0000-0000-0000F5180000}"/>
    <cellStyle name="40% - Accent2 5 4 4 2" xfId="8001" xr:uid="{00000000-0005-0000-0000-0000F6180000}"/>
    <cellStyle name="40% - Accent2 5 4 4 3" xfId="16105" xr:uid="{00000000-0005-0000-0000-0000F7180000}"/>
    <cellStyle name="40% - Accent2 5 4 5" xfId="4567" xr:uid="{00000000-0005-0000-0000-0000F8180000}"/>
    <cellStyle name="40% - Accent2 5 4 5 2" xfId="8002" xr:uid="{00000000-0005-0000-0000-0000F9180000}"/>
    <cellStyle name="40% - Accent2 5 4 5 3" xfId="16106" xr:uid="{00000000-0005-0000-0000-0000FA180000}"/>
    <cellStyle name="40% - Accent2 5 4 6" xfId="7998" xr:uid="{00000000-0005-0000-0000-0000FB180000}"/>
    <cellStyle name="40% - Accent2 5 4 7" xfId="13247" xr:uid="{00000000-0005-0000-0000-0000FC180000}"/>
    <cellStyle name="40% - Accent2 5 5" xfId="995" xr:uid="{00000000-0005-0000-0000-0000FD180000}"/>
    <cellStyle name="40% - Accent2 5 5 2" xfId="1666" xr:uid="{00000000-0005-0000-0000-0000FE180000}"/>
    <cellStyle name="40% - Accent2 5 5 2 2" xfId="8004" xr:uid="{00000000-0005-0000-0000-0000FF180000}"/>
    <cellStyle name="40% - Accent2 5 5 2 3" xfId="16107" xr:uid="{00000000-0005-0000-0000-000000190000}"/>
    <cellStyle name="40% - Accent2 5 5 3" xfId="2374" xr:uid="{00000000-0005-0000-0000-000001190000}"/>
    <cellStyle name="40% - Accent2 5 5 3 2" xfId="8005" xr:uid="{00000000-0005-0000-0000-000002190000}"/>
    <cellStyle name="40% - Accent2 5 5 3 3" xfId="16108" xr:uid="{00000000-0005-0000-0000-000003190000}"/>
    <cellStyle name="40% - Accent2 5 5 4" xfId="4568" xr:uid="{00000000-0005-0000-0000-000004190000}"/>
    <cellStyle name="40% - Accent2 5 5 4 2" xfId="8006" xr:uid="{00000000-0005-0000-0000-000005190000}"/>
    <cellStyle name="40% - Accent2 5 5 4 3" xfId="16109" xr:uid="{00000000-0005-0000-0000-000006190000}"/>
    <cellStyle name="40% - Accent2 5 5 5" xfId="8003" xr:uid="{00000000-0005-0000-0000-000007190000}"/>
    <cellStyle name="40% - Accent2 5 5 6" xfId="13248" xr:uid="{00000000-0005-0000-0000-000008190000}"/>
    <cellStyle name="40% - Accent2 5 6" xfId="1662" xr:uid="{00000000-0005-0000-0000-000009190000}"/>
    <cellStyle name="40% - Accent2 5 6 2" xfId="2375" xr:uid="{00000000-0005-0000-0000-00000A190000}"/>
    <cellStyle name="40% - Accent2 5 6 2 2" xfId="8008" xr:uid="{00000000-0005-0000-0000-00000B190000}"/>
    <cellStyle name="40% - Accent2 5 6 2 3" xfId="16110" xr:uid="{00000000-0005-0000-0000-00000C190000}"/>
    <cellStyle name="40% - Accent2 5 6 3" xfId="4569" xr:uid="{00000000-0005-0000-0000-00000D190000}"/>
    <cellStyle name="40% - Accent2 5 6 3 2" xfId="8009" xr:uid="{00000000-0005-0000-0000-00000E190000}"/>
    <cellStyle name="40% - Accent2 5 6 3 3" xfId="16111" xr:uid="{00000000-0005-0000-0000-00000F190000}"/>
    <cellStyle name="40% - Accent2 5 6 4" xfId="8007" xr:uid="{00000000-0005-0000-0000-000010190000}"/>
    <cellStyle name="40% - Accent2 5 6 5" xfId="13249" xr:uid="{00000000-0005-0000-0000-000011190000}"/>
    <cellStyle name="40% - Accent2 5 7" xfId="3972" xr:uid="{00000000-0005-0000-0000-000012190000}"/>
    <cellStyle name="40% - Accent2 5 7 2" xfId="4570" xr:uid="{00000000-0005-0000-0000-000013190000}"/>
    <cellStyle name="40% - Accent2 5 7 2 2" xfId="8011" xr:uid="{00000000-0005-0000-0000-000014190000}"/>
    <cellStyle name="40% - Accent2 5 7 2 3" xfId="16112" xr:uid="{00000000-0005-0000-0000-000015190000}"/>
    <cellStyle name="40% - Accent2 5 7 3" xfId="8010" xr:uid="{00000000-0005-0000-0000-000016190000}"/>
    <cellStyle name="40% - Accent2 5 7 4" xfId="13250" xr:uid="{00000000-0005-0000-0000-000017190000}"/>
    <cellStyle name="40% - Accent2 5 8" xfId="2370" xr:uid="{00000000-0005-0000-0000-000018190000}"/>
    <cellStyle name="40% - Accent2 5 8 2" xfId="8012" xr:uid="{00000000-0005-0000-0000-000019190000}"/>
    <cellStyle name="40% - Accent2 5 8 3" xfId="13251" xr:uid="{00000000-0005-0000-0000-00001A190000}"/>
    <cellStyle name="40% - Accent2 5 9" xfId="4564" xr:uid="{00000000-0005-0000-0000-00001B190000}"/>
    <cellStyle name="40% - Accent2 5 9 2" xfId="8013" xr:uid="{00000000-0005-0000-0000-00001C190000}"/>
    <cellStyle name="40% - Accent2 5 9 3" xfId="13252" xr:uid="{00000000-0005-0000-0000-00001D190000}"/>
    <cellStyle name="40% - Accent2 6" xfId="450" xr:uid="{00000000-0005-0000-0000-00001E190000}"/>
    <cellStyle name="40% - Accent2 6 2" xfId="1398" xr:uid="{00000000-0005-0000-0000-00001F190000}"/>
    <cellStyle name="40% - Accent2 6 2 2" xfId="1668" xr:uid="{00000000-0005-0000-0000-000020190000}"/>
    <cellStyle name="40% - Accent2 6 2 2 2" xfId="8016" xr:uid="{00000000-0005-0000-0000-000021190000}"/>
    <cellStyle name="40% - Accent2 6 2 2 3" xfId="16113" xr:uid="{00000000-0005-0000-0000-000022190000}"/>
    <cellStyle name="40% - Accent2 6 2 3" xfId="2377" xr:uid="{00000000-0005-0000-0000-000023190000}"/>
    <cellStyle name="40% - Accent2 6 2 3 2" xfId="8017" xr:uid="{00000000-0005-0000-0000-000024190000}"/>
    <cellStyle name="40% - Accent2 6 2 3 3" xfId="16114" xr:uid="{00000000-0005-0000-0000-000025190000}"/>
    <cellStyle name="40% - Accent2 6 2 4" xfId="4572" xr:uid="{00000000-0005-0000-0000-000026190000}"/>
    <cellStyle name="40% - Accent2 6 2 4 2" xfId="8018" xr:uid="{00000000-0005-0000-0000-000027190000}"/>
    <cellStyle name="40% - Accent2 6 2 4 3" xfId="16115" xr:uid="{00000000-0005-0000-0000-000028190000}"/>
    <cellStyle name="40% - Accent2 6 2 5" xfId="8015" xr:uid="{00000000-0005-0000-0000-000029190000}"/>
    <cellStyle name="40% - Accent2 6 2 6" xfId="13254" xr:uid="{00000000-0005-0000-0000-00002A190000}"/>
    <cellStyle name="40% - Accent2 6 3" xfId="998" xr:uid="{00000000-0005-0000-0000-00002B190000}"/>
    <cellStyle name="40% - Accent2 6 3 2" xfId="1669" xr:uid="{00000000-0005-0000-0000-00002C190000}"/>
    <cellStyle name="40% - Accent2 6 3 2 2" xfId="8020" xr:uid="{00000000-0005-0000-0000-00002D190000}"/>
    <cellStyle name="40% - Accent2 6 3 2 3" xfId="16116" xr:uid="{00000000-0005-0000-0000-00002E190000}"/>
    <cellStyle name="40% - Accent2 6 3 3" xfId="2378" xr:uid="{00000000-0005-0000-0000-00002F190000}"/>
    <cellStyle name="40% - Accent2 6 3 3 2" xfId="8021" xr:uid="{00000000-0005-0000-0000-000030190000}"/>
    <cellStyle name="40% - Accent2 6 3 3 3" xfId="16117" xr:uid="{00000000-0005-0000-0000-000031190000}"/>
    <cellStyle name="40% - Accent2 6 3 4" xfId="4573" xr:uid="{00000000-0005-0000-0000-000032190000}"/>
    <cellStyle name="40% - Accent2 6 3 4 2" xfId="8022" xr:uid="{00000000-0005-0000-0000-000033190000}"/>
    <cellStyle name="40% - Accent2 6 3 4 3" xfId="16118" xr:uid="{00000000-0005-0000-0000-000034190000}"/>
    <cellStyle name="40% - Accent2 6 3 5" xfId="8019" xr:uid="{00000000-0005-0000-0000-000035190000}"/>
    <cellStyle name="40% - Accent2 6 3 6" xfId="13255" xr:uid="{00000000-0005-0000-0000-000036190000}"/>
    <cellStyle name="40% - Accent2 6 4" xfId="1667" xr:uid="{00000000-0005-0000-0000-000037190000}"/>
    <cellStyle name="40% - Accent2 6 4 2" xfId="2379" xr:uid="{00000000-0005-0000-0000-000038190000}"/>
    <cellStyle name="40% - Accent2 6 4 2 2" xfId="8024" xr:uid="{00000000-0005-0000-0000-000039190000}"/>
    <cellStyle name="40% - Accent2 6 4 2 3" xfId="16119" xr:uid="{00000000-0005-0000-0000-00003A190000}"/>
    <cellStyle name="40% - Accent2 6 4 3" xfId="4574" xr:uid="{00000000-0005-0000-0000-00003B190000}"/>
    <cellStyle name="40% - Accent2 6 4 3 2" xfId="8025" xr:uid="{00000000-0005-0000-0000-00003C190000}"/>
    <cellStyle name="40% - Accent2 6 4 3 3" xfId="16120" xr:uid="{00000000-0005-0000-0000-00003D190000}"/>
    <cellStyle name="40% - Accent2 6 4 4" xfId="8023" xr:uid="{00000000-0005-0000-0000-00003E190000}"/>
    <cellStyle name="40% - Accent2 6 4 5" xfId="13256" xr:uid="{00000000-0005-0000-0000-00003F190000}"/>
    <cellStyle name="40% - Accent2 6 5" xfId="3985" xr:uid="{00000000-0005-0000-0000-000040190000}"/>
    <cellStyle name="40% - Accent2 6 5 2" xfId="4575" xr:uid="{00000000-0005-0000-0000-000041190000}"/>
    <cellStyle name="40% - Accent2 6 5 2 2" xfId="8027" xr:uid="{00000000-0005-0000-0000-000042190000}"/>
    <cellStyle name="40% - Accent2 6 5 2 3" xfId="16121" xr:uid="{00000000-0005-0000-0000-000043190000}"/>
    <cellStyle name="40% - Accent2 6 5 3" xfId="8026" xr:uid="{00000000-0005-0000-0000-000044190000}"/>
    <cellStyle name="40% - Accent2 6 5 4" xfId="13257" xr:uid="{00000000-0005-0000-0000-000045190000}"/>
    <cellStyle name="40% - Accent2 6 6" xfId="2376" xr:uid="{00000000-0005-0000-0000-000046190000}"/>
    <cellStyle name="40% - Accent2 6 6 2" xfId="8028" xr:uid="{00000000-0005-0000-0000-000047190000}"/>
    <cellStyle name="40% - Accent2 6 6 3" xfId="13258" xr:uid="{00000000-0005-0000-0000-000048190000}"/>
    <cellStyle name="40% - Accent2 6 7" xfId="4571" xr:uid="{00000000-0005-0000-0000-000049190000}"/>
    <cellStyle name="40% - Accent2 6 7 2" xfId="8029" xr:uid="{00000000-0005-0000-0000-00004A190000}"/>
    <cellStyle name="40% - Accent2 6 7 3" xfId="13259" xr:uid="{00000000-0005-0000-0000-00004B190000}"/>
    <cellStyle name="40% - Accent2 6 8" xfId="8014" xr:uid="{00000000-0005-0000-0000-00004C190000}"/>
    <cellStyle name="40% - Accent2 6 8 2" xfId="13260" xr:uid="{00000000-0005-0000-0000-00004D190000}"/>
    <cellStyle name="40% - Accent2 6 9" xfId="13253" xr:uid="{00000000-0005-0000-0000-00004E190000}"/>
    <cellStyle name="40% - Accent2 7" xfId="451" xr:uid="{00000000-0005-0000-0000-00004F190000}"/>
    <cellStyle name="40% - Accent2 7 2" xfId="999" xr:uid="{00000000-0005-0000-0000-000050190000}"/>
    <cellStyle name="40% - Accent2 7 2 2" xfId="2381" xr:uid="{00000000-0005-0000-0000-000051190000}"/>
    <cellStyle name="40% - Accent2 7 2 2 2" xfId="8032" xr:uid="{00000000-0005-0000-0000-000052190000}"/>
    <cellStyle name="40% - Accent2 7 2 2 3" xfId="16122" xr:uid="{00000000-0005-0000-0000-000053190000}"/>
    <cellStyle name="40% - Accent2 7 2 3" xfId="4577" xr:uid="{00000000-0005-0000-0000-000054190000}"/>
    <cellStyle name="40% - Accent2 7 2 3 2" xfId="8033" xr:uid="{00000000-0005-0000-0000-000055190000}"/>
    <cellStyle name="40% - Accent2 7 2 3 3" xfId="16123" xr:uid="{00000000-0005-0000-0000-000056190000}"/>
    <cellStyle name="40% - Accent2 7 2 4" xfId="8031" xr:uid="{00000000-0005-0000-0000-000057190000}"/>
    <cellStyle name="40% - Accent2 7 2 5" xfId="13262" xr:uid="{00000000-0005-0000-0000-000058190000}"/>
    <cellStyle name="40% - Accent2 7 3" xfId="1670" xr:uid="{00000000-0005-0000-0000-000059190000}"/>
    <cellStyle name="40% - Accent2 7 3 2" xfId="3999" xr:uid="{00000000-0005-0000-0000-00005A190000}"/>
    <cellStyle name="40% - Accent2 7 3 2 2" xfId="8035" xr:uid="{00000000-0005-0000-0000-00005B190000}"/>
    <cellStyle name="40% - Accent2 7 3 2 3" xfId="16124" xr:uid="{00000000-0005-0000-0000-00005C190000}"/>
    <cellStyle name="40% - Accent2 7 3 3" xfId="4578" xr:uid="{00000000-0005-0000-0000-00005D190000}"/>
    <cellStyle name="40% - Accent2 7 3 3 2" xfId="8036" xr:uid="{00000000-0005-0000-0000-00005E190000}"/>
    <cellStyle name="40% - Accent2 7 3 3 3" xfId="16125" xr:uid="{00000000-0005-0000-0000-00005F190000}"/>
    <cellStyle name="40% - Accent2 7 3 4" xfId="8034" xr:uid="{00000000-0005-0000-0000-000060190000}"/>
    <cellStyle name="40% - Accent2 7 3 5" xfId="13263" xr:uid="{00000000-0005-0000-0000-000061190000}"/>
    <cellStyle name="40% - Accent2 7 4" xfId="2380" xr:uid="{00000000-0005-0000-0000-000062190000}"/>
    <cellStyle name="40% - Accent2 7 4 2" xfId="8037" xr:uid="{00000000-0005-0000-0000-000063190000}"/>
    <cellStyle name="40% - Accent2 7 4 3" xfId="13264" xr:uid="{00000000-0005-0000-0000-000064190000}"/>
    <cellStyle name="40% - Accent2 7 5" xfId="4576" xr:uid="{00000000-0005-0000-0000-000065190000}"/>
    <cellStyle name="40% - Accent2 7 5 2" xfId="8038" xr:uid="{00000000-0005-0000-0000-000066190000}"/>
    <cellStyle name="40% - Accent2 7 5 3" xfId="13265" xr:uid="{00000000-0005-0000-0000-000067190000}"/>
    <cellStyle name="40% - Accent2 7 6" xfId="8030" xr:uid="{00000000-0005-0000-0000-000068190000}"/>
    <cellStyle name="40% - Accent2 7 6 2" xfId="13266" xr:uid="{00000000-0005-0000-0000-000069190000}"/>
    <cellStyle name="40% - Accent2 7 7" xfId="13261" xr:uid="{00000000-0005-0000-0000-00006A190000}"/>
    <cellStyle name="40% - Accent2 8" xfId="1325" xr:uid="{00000000-0005-0000-0000-00006B190000}"/>
    <cellStyle name="40% - Accent2 8 2" xfId="1671" xr:uid="{00000000-0005-0000-0000-00006C190000}"/>
    <cellStyle name="40% - Accent2 8 2 2" xfId="8040" xr:uid="{00000000-0005-0000-0000-00006D190000}"/>
    <cellStyle name="40% - Accent2 8 2 3" xfId="13268" xr:uid="{00000000-0005-0000-0000-00006E190000}"/>
    <cellStyle name="40% - Accent2 8 3" xfId="2382" xr:uid="{00000000-0005-0000-0000-00006F190000}"/>
    <cellStyle name="40% - Accent2 8 3 2" xfId="8041" xr:uid="{00000000-0005-0000-0000-000070190000}"/>
    <cellStyle name="40% - Accent2 8 3 3" xfId="16126" xr:uid="{00000000-0005-0000-0000-000071190000}"/>
    <cellStyle name="40% - Accent2 8 4" xfId="4579" xr:uid="{00000000-0005-0000-0000-000072190000}"/>
    <cellStyle name="40% - Accent2 8 4 2" xfId="8042" xr:uid="{00000000-0005-0000-0000-000073190000}"/>
    <cellStyle name="40% - Accent2 8 4 3" xfId="16127" xr:uid="{00000000-0005-0000-0000-000074190000}"/>
    <cellStyle name="40% - Accent2 8 5" xfId="8039" xr:uid="{00000000-0005-0000-0000-000075190000}"/>
    <cellStyle name="40% - Accent2 8 6" xfId="13267" xr:uid="{00000000-0005-0000-0000-000076190000}"/>
    <cellStyle name="40% - Accent2 9" xfId="979" xr:uid="{00000000-0005-0000-0000-000077190000}"/>
    <cellStyle name="40% - Accent2 9 2" xfId="1672" xr:uid="{00000000-0005-0000-0000-000078190000}"/>
    <cellStyle name="40% - Accent2 9 2 2" xfId="8044" xr:uid="{00000000-0005-0000-0000-000079190000}"/>
    <cellStyle name="40% - Accent2 9 2 3" xfId="16128" xr:uid="{00000000-0005-0000-0000-00007A190000}"/>
    <cellStyle name="40% - Accent2 9 3" xfId="2383" xr:uid="{00000000-0005-0000-0000-00007B190000}"/>
    <cellStyle name="40% - Accent2 9 3 2" xfId="8045" xr:uid="{00000000-0005-0000-0000-00007C190000}"/>
    <cellStyle name="40% - Accent2 9 3 3" xfId="16129" xr:uid="{00000000-0005-0000-0000-00007D190000}"/>
    <cellStyle name="40% - Accent2 9 4" xfId="4580" xr:uid="{00000000-0005-0000-0000-00007E190000}"/>
    <cellStyle name="40% - Accent2 9 4 2" xfId="8046" xr:uid="{00000000-0005-0000-0000-00007F190000}"/>
    <cellStyle name="40% - Accent2 9 4 3" xfId="16130" xr:uid="{00000000-0005-0000-0000-000080190000}"/>
    <cellStyle name="40% - Accent2 9 5" xfId="8043" xr:uid="{00000000-0005-0000-0000-000081190000}"/>
    <cellStyle name="40% - Accent2 9 6" xfId="13269" xr:uid="{00000000-0005-0000-0000-000082190000}"/>
    <cellStyle name="40% - Accent3" xfId="31" builtinId="39" customBuiltin="1"/>
    <cellStyle name="40% - Accent3 10" xfId="1673" xr:uid="{00000000-0005-0000-0000-000084190000}"/>
    <cellStyle name="40% - Accent3 10 2" xfId="3843" xr:uid="{00000000-0005-0000-0000-000085190000}"/>
    <cellStyle name="40% - Accent3 10 2 2" xfId="4583" xr:uid="{00000000-0005-0000-0000-000086190000}"/>
    <cellStyle name="40% - Accent3 10 2 2 2" xfId="8050" xr:uid="{00000000-0005-0000-0000-000087190000}"/>
    <cellStyle name="40% - Accent3 10 2 2 3" xfId="16131" xr:uid="{00000000-0005-0000-0000-000088190000}"/>
    <cellStyle name="40% - Accent3 10 2 3" xfId="8051" xr:uid="{00000000-0005-0000-0000-000089190000}"/>
    <cellStyle name="40% - Accent3 10 2 3 2" xfId="16132" xr:uid="{00000000-0005-0000-0000-00008A190000}"/>
    <cellStyle name="40% - Accent3 10 2 4" xfId="8049" xr:uid="{00000000-0005-0000-0000-00008B190000}"/>
    <cellStyle name="40% - Accent3 10 2 5" xfId="13272" xr:uid="{00000000-0005-0000-0000-00008C190000}"/>
    <cellStyle name="40% - Accent3 10 3" xfId="2385" xr:uid="{00000000-0005-0000-0000-00008D190000}"/>
    <cellStyle name="40% - Accent3 10 3 2" xfId="8052" xr:uid="{00000000-0005-0000-0000-00008E190000}"/>
    <cellStyle name="40% - Accent3 10 3 3" xfId="13273" xr:uid="{00000000-0005-0000-0000-00008F190000}"/>
    <cellStyle name="40% - Accent3 10 4" xfId="4582" xr:uid="{00000000-0005-0000-0000-000090190000}"/>
    <cellStyle name="40% - Accent3 10 4 2" xfId="8053" xr:uid="{00000000-0005-0000-0000-000091190000}"/>
    <cellStyle name="40% - Accent3 10 4 3" xfId="16133" xr:uid="{00000000-0005-0000-0000-000092190000}"/>
    <cellStyle name="40% - Accent3 10 5" xfId="8054" xr:uid="{00000000-0005-0000-0000-000093190000}"/>
    <cellStyle name="40% - Accent3 10 5 2" xfId="16134" xr:uid="{00000000-0005-0000-0000-000094190000}"/>
    <cellStyle name="40% - Accent3 10 6" xfId="8048" xr:uid="{00000000-0005-0000-0000-000095190000}"/>
    <cellStyle name="40% - Accent3 10 7" xfId="13271" xr:uid="{00000000-0005-0000-0000-000096190000}"/>
    <cellStyle name="40% - Accent3 11" xfId="3914" xr:uid="{00000000-0005-0000-0000-000097190000}"/>
    <cellStyle name="40% - Accent3 11 2" xfId="4584" xr:uid="{00000000-0005-0000-0000-000098190000}"/>
    <cellStyle name="40% - Accent3 11 2 2" xfId="8056" xr:uid="{00000000-0005-0000-0000-000099190000}"/>
    <cellStyle name="40% - Accent3 11 2 3" xfId="13275" xr:uid="{00000000-0005-0000-0000-00009A190000}"/>
    <cellStyle name="40% - Accent3 11 3" xfId="8057" xr:uid="{00000000-0005-0000-0000-00009B190000}"/>
    <cellStyle name="40% - Accent3 11 3 2" xfId="16135" xr:uid="{00000000-0005-0000-0000-00009C190000}"/>
    <cellStyle name="40% - Accent3 11 4" xfId="8055" xr:uid="{00000000-0005-0000-0000-00009D190000}"/>
    <cellStyle name="40% - Accent3 11 5" xfId="13274" xr:uid="{00000000-0005-0000-0000-00009E190000}"/>
    <cellStyle name="40% - Accent3 12" xfId="3486" xr:uid="{00000000-0005-0000-0000-00009F190000}"/>
    <cellStyle name="40% - Accent3 12 2" xfId="4585" xr:uid="{00000000-0005-0000-0000-0000A0190000}"/>
    <cellStyle name="40% - Accent3 12 2 2" xfId="8059" xr:uid="{00000000-0005-0000-0000-0000A1190000}"/>
    <cellStyle name="40% - Accent3 12 2 3" xfId="13277" xr:uid="{00000000-0005-0000-0000-0000A2190000}"/>
    <cellStyle name="40% - Accent3 12 3" xfId="8060" xr:uid="{00000000-0005-0000-0000-0000A3190000}"/>
    <cellStyle name="40% - Accent3 12 3 2" xfId="16136" xr:uid="{00000000-0005-0000-0000-0000A4190000}"/>
    <cellStyle name="40% - Accent3 12 4" xfId="8058" xr:uid="{00000000-0005-0000-0000-0000A5190000}"/>
    <cellStyle name="40% - Accent3 12 5" xfId="13276" xr:uid="{00000000-0005-0000-0000-0000A6190000}"/>
    <cellStyle name="40% - Accent3 13" xfId="2384" xr:uid="{00000000-0005-0000-0000-0000A7190000}"/>
    <cellStyle name="40% - Accent3 13 2" xfId="8061" xr:uid="{00000000-0005-0000-0000-0000A8190000}"/>
    <cellStyle name="40% - Accent3 13 3" xfId="13278" xr:uid="{00000000-0005-0000-0000-0000A9190000}"/>
    <cellStyle name="40% - Accent3 14" xfId="4581" xr:uid="{00000000-0005-0000-0000-0000AA190000}"/>
    <cellStyle name="40% - Accent3 14 2" xfId="8062" xr:uid="{00000000-0005-0000-0000-0000AB190000}"/>
    <cellStyle name="40% - Accent3 14 3" xfId="13279" xr:uid="{00000000-0005-0000-0000-0000AC190000}"/>
    <cellStyle name="40% - Accent3 15" xfId="8063" xr:uid="{00000000-0005-0000-0000-0000AD190000}"/>
    <cellStyle name="40% - Accent3 15 2" xfId="13280" xr:uid="{00000000-0005-0000-0000-0000AE190000}"/>
    <cellStyle name="40% - Accent3 16" xfId="8047" xr:uid="{00000000-0005-0000-0000-0000AF190000}"/>
    <cellStyle name="40% - Accent3 17" xfId="13270" xr:uid="{00000000-0005-0000-0000-0000B0190000}"/>
    <cellStyle name="40% - Accent3 2" xfId="127" xr:uid="{00000000-0005-0000-0000-0000B1190000}"/>
    <cellStyle name="40% - Accent3 2 10" xfId="3929" xr:uid="{00000000-0005-0000-0000-0000B2190000}"/>
    <cellStyle name="40% - Accent3 2 10 2" xfId="4587" xr:uid="{00000000-0005-0000-0000-0000B3190000}"/>
    <cellStyle name="40% - Accent3 2 10 2 2" xfId="8066" xr:uid="{00000000-0005-0000-0000-0000B4190000}"/>
    <cellStyle name="40% - Accent3 2 10 2 3" xfId="13283" xr:uid="{00000000-0005-0000-0000-0000B5190000}"/>
    <cellStyle name="40% - Accent3 2 10 3" xfId="8067" xr:uid="{00000000-0005-0000-0000-0000B6190000}"/>
    <cellStyle name="40% - Accent3 2 10 3 2" xfId="16137" xr:uid="{00000000-0005-0000-0000-0000B7190000}"/>
    <cellStyle name="40% - Accent3 2 10 4" xfId="8065" xr:uid="{00000000-0005-0000-0000-0000B8190000}"/>
    <cellStyle name="40% - Accent3 2 10 5" xfId="13282" xr:uid="{00000000-0005-0000-0000-0000B9190000}"/>
    <cellStyle name="40% - Accent3 2 11" xfId="3523" xr:uid="{00000000-0005-0000-0000-0000BA190000}"/>
    <cellStyle name="40% - Accent3 2 11 2" xfId="4588" xr:uid="{00000000-0005-0000-0000-0000BB190000}"/>
    <cellStyle name="40% - Accent3 2 11 2 2" xfId="8069" xr:uid="{00000000-0005-0000-0000-0000BC190000}"/>
    <cellStyle name="40% - Accent3 2 11 2 3" xfId="13285" xr:uid="{00000000-0005-0000-0000-0000BD190000}"/>
    <cellStyle name="40% - Accent3 2 11 3" xfId="8070" xr:uid="{00000000-0005-0000-0000-0000BE190000}"/>
    <cellStyle name="40% - Accent3 2 11 3 2" xfId="16138" xr:uid="{00000000-0005-0000-0000-0000BF190000}"/>
    <cellStyle name="40% - Accent3 2 11 4" xfId="8068" xr:uid="{00000000-0005-0000-0000-0000C0190000}"/>
    <cellStyle name="40% - Accent3 2 11 5" xfId="13284" xr:uid="{00000000-0005-0000-0000-0000C1190000}"/>
    <cellStyle name="40% - Accent3 2 12" xfId="2386" xr:uid="{00000000-0005-0000-0000-0000C2190000}"/>
    <cellStyle name="40% - Accent3 2 12 2" xfId="8071" xr:uid="{00000000-0005-0000-0000-0000C3190000}"/>
    <cellStyle name="40% - Accent3 2 12 3" xfId="13286" xr:uid="{00000000-0005-0000-0000-0000C4190000}"/>
    <cellStyle name="40% - Accent3 2 13" xfId="4586" xr:uid="{00000000-0005-0000-0000-0000C5190000}"/>
    <cellStyle name="40% - Accent3 2 13 2" xfId="8072" xr:uid="{00000000-0005-0000-0000-0000C6190000}"/>
    <cellStyle name="40% - Accent3 2 13 3" xfId="13287" xr:uid="{00000000-0005-0000-0000-0000C7190000}"/>
    <cellStyle name="40% - Accent3 2 14" xfId="8073" xr:uid="{00000000-0005-0000-0000-0000C8190000}"/>
    <cellStyle name="40% - Accent3 2 14 2" xfId="13288" xr:uid="{00000000-0005-0000-0000-0000C9190000}"/>
    <cellStyle name="40% - Accent3 2 15" xfId="8064" xr:uid="{00000000-0005-0000-0000-0000CA190000}"/>
    <cellStyle name="40% - Accent3 2 16" xfId="13281" xr:uid="{00000000-0005-0000-0000-0000CB190000}"/>
    <cellStyle name="40% - Accent3 2 2" xfId="128" xr:uid="{00000000-0005-0000-0000-0000CC190000}"/>
    <cellStyle name="40% - Accent3 2 2 2" xfId="453" xr:uid="{00000000-0005-0000-0000-0000CD190000}"/>
    <cellStyle name="40% - Accent3 2 2 2 2" xfId="3544" xr:uid="{00000000-0005-0000-0000-0000CE190000}"/>
    <cellStyle name="40% - Accent3 2 2 2 2 2" xfId="8076" xr:uid="{00000000-0005-0000-0000-0000CF190000}"/>
    <cellStyle name="40% - Accent3 2 2 2 2 3" xfId="16139" xr:uid="{00000000-0005-0000-0000-0000D0190000}"/>
    <cellStyle name="40% - Accent3 2 2 2 3" xfId="4590" xr:uid="{00000000-0005-0000-0000-0000D1190000}"/>
    <cellStyle name="40% - Accent3 2 2 2 3 2" xfId="8077" xr:uid="{00000000-0005-0000-0000-0000D2190000}"/>
    <cellStyle name="40% - Accent3 2 2 2 3 3" xfId="16140" xr:uid="{00000000-0005-0000-0000-0000D3190000}"/>
    <cellStyle name="40% - Accent3 2 2 2 4" xfId="8078" xr:uid="{00000000-0005-0000-0000-0000D4190000}"/>
    <cellStyle name="40% - Accent3 2 2 2 4 2" xfId="16141" xr:uid="{00000000-0005-0000-0000-0000D5190000}"/>
    <cellStyle name="40% - Accent3 2 2 2 5" xfId="8075" xr:uid="{00000000-0005-0000-0000-0000D6190000}"/>
    <cellStyle name="40% - Accent3 2 2 2 6" xfId="13290" xr:uid="{00000000-0005-0000-0000-0000D7190000}"/>
    <cellStyle name="40% - Accent3 2 2 3" xfId="1002" xr:uid="{00000000-0005-0000-0000-0000D8190000}"/>
    <cellStyle name="40% - Accent3 2 2 3 2" xfId="8079" xr:uid="{00000000-0005-0000-0000-0000D9190000}"/>
    <cellStyle name="40% - Accent3 2 2 3 3" xfId="13291" xr:uid="{00000000-0005-0000-0000-0000DA190000}"/>
    <cellStyle name="40% - Accent3 2 2 4" xfId="1675" xr:uid="{00000000-0005-0000-0000-0000DB190000}"/>
    <cellStyle name="40% - Accent3 2 2 4 2" xfId="8080" xr:uid="{00000000-0005-0000-0000-0000DC190000}"/>
    <cellStyle name="40% - Accent3 2 2 4 3" xfId="16142" xr:uid="{00000000-0005-0000-0000-0000DD190000}"/>
    <cellStyle name="40% - Accent3 2 2 5" xfId="2387" xr:uid="{00000000-0005-0000-0000-0000DE190000}"/>
    <cellStyle name="40% - Accent3 2 2 5 2" xfId="8081" xr:uid="{00000000-0005-0000-0000-0000DF190000}"/>
    <cellStyle name="40% - Accent3 2 2 5 3" xfId="16143" xr:uid="{00000000-0005-0000-0000-0000E0190000}"/>
    <cellStyle name="40% - Accent3 2 2 6" xfId="4589" xr:uid="{00000000-0005-0000-0000-0000E1190000}"/>
    <cellStyle name="40% - Accent3 2 2 6 2" xfId="8082" xr:uid="{00000000-0005-0000-0000-0000E2190000}"/>
    <cellStyle name="40% - Accent3 2 2 6 3" xfId="16144" xr:uid="{00000000-0005-0000-0000-0000E3190000}"/>
    <cellStyle name="40% - Accent3 2 2 7" xfId="8083" xr:uid="{00000000-0005-0000-0000-0000E4190000}"/>
    <cellStyle name="40% - Accent3 2 2 7 2" xfId="16145" xr:uid="{00000000-0005-0000-0000-0000E5190000}"/>
    <cellStyle name="40% - Accent3 2 2 8" xfId="8074" xr:uid="{00000000-0005-0000-0000-0000E6190000}"/>
    <cellStyle name="40% - Accent3 2 2 9" xfId="13289" xr:uid="{00000000-0005-0000-0000-0000E7190000}"/>
    <cellStyle name="40% - Accent3 2 3" xfId="129" xr:uid="{00000000-0005-0000-0000-0000E8190000}"/>
    <cellStyle name="40% - Accent3 2 3 2" xfId="454" xr:uid="{00000000-0005-0000-0000-0000E9190000}"/>
    <cellStyle name="40% - Accent3 2 3 2 2" xfId="3564" xr:uid="{00000000-0005-0000-0000-0000EA190000}"/>
    <cellStyle name="40% - Accent3 2 3 2 2 2" xfId="8086" xr:uid="{00000000-0005-0000-0000-0000EB190000}"/>
    <cellStyle name="40% - Accent3 2 3 2 2 3" xfId="16146" xr:uid="{00000000-0005-0000-0000-0000EC190000}"/>
    <cellStyle name="40% - Accent3 2 3 2 3" xfId="4592" xr:uid="{00000000-0005-0000-0000-0000ED190000}"/>
    <cellStyle name="40% - Accent3 2 3 2 3 2" xfId="8087" xr:uid="{00000000-0005-0000-0000-0000EE190000}"/>
    <cellStyle name="40% - Accent3 2 3 2 3 3" xfId="16147" xr:uid="{00000000-0005-0000-0000-0000EF190000}"/>
    <cellStyle name="40% - Accent3 2 3 2 4" xfId="8088" xr:uid="{00000000-0005-0000-0000-0000F0190000}"/>
    <cellStyle name="40% - Accent3 2 3 2 4 2" xfId="16148" xr:uid="{00000000-0005-0000-0000-0000F1190000}"/>
    <cellStyle name="40% - Accent3 2 3 2 5" xfId="8085" xr:uid="{00000000-0005-0000-0000-0000F2190000}"/>
    <cellStyle name="40% - Accent3 2 3 2 6" xfId="13293" xr:uid="{00000000-0005-0000-0000-0000F3190000}"/>
    <cellStyle name="40% - Accent3 2 3 3" xfId="1003" xr:uid="{00000000-0005-0000-0000-0000F4190000}"/>
    <cellStyle name="40% - Accent3 2 3 3 2" xfId="8089" xr:uid="{00000000-0005-0000-0000-0000F5190000}"/>
    <cellStyle name="40% - Accent3 2 3 3 3" xfId="13294" xr:uid="{00000000-0005-0000-0000-0000F6190000}"/>
    <cellStyle name="40% - Accent3 2 3 4" xfId="1676" xr:uid="{00000000-0005-0000-0000-0000F7190000}"/>
    <cellStyle name="40% - Accent3 2 3 4 2" xfId="8090" xr:uid="{00000000-0005-0000-0000-0000F8190000}"/>
    <cellStyle name="40% - Accent3 2 3 4 3" xfId="16149" xr:uid="{00000000-0005-0000-0000-0000F9190000}"/>
    <cellStyle name="40% - Accent3 2 3 5" xfId="2388" xr:uid="{00000000-0005-0000-0000-0000FA190000}"/>
    <cellStyle name="40% - Accent3 2 3 5 2" xfId="8091" xr:uid="{00000000-0005-0000-0000-0000FB190000}"/>
    <cellStyle name="40% - Accent3 2 3 5 3" xfId="16150" xr:uid="{00000000-0005-0000-0000-0000FC190000}"/>
    <cellStyle name="40% - Accent3 2 3 6" xfId="4591" xr:uid="{00000000-0005-0000-0000-0000FD190000}"/>
    <cellStyle name="40% - Accent3 2 3 6 2" xfId="8092" xr:uid="{00000000-0005-0000-0000-0000FE190000}"/>
    <cellStyle name="40% - Accent3 2 3 6 3" xfId="16151" xr:uid="{00000000-0005-0000-0000-0000FF190000}"/>
    <cellStyle name="40% - Accent3 2 3 7" xfId="8093" xr:uid="{00000000-0005-0000-0000-0000001A0000}"/>
    <cellStyle name="40% - Accent3 2 3 7 2" xfId="16152" xr:uid="{00000000-0005-0000-0000-0000011A0000}"/>
    <cellStyle name="40% - Accent3 2 3 8" xfId="8084" xr:uid="{00000000-0005-0000-0000-0000021A0000}"/>
    <cellStyle name="40% - Accent3 2 3 9" xfId="13292" xr:uid="{00000000-0005-0000-0000-0000031A0000}"/>
    <cellStyle name="40% - Accent3 2 4" xfId="130" xr:uid="{00000000-0005-0000-0000-0000041A0000}"/>
    <cellStyle name="40% - Accent3 2 4 2" xfId="455" xr:uid="{00000000-0005-0000-0000-0000051A0000}"/>
    <cellStyle name="40% - Accent3 2 4 2 2" xfId="3594" xr:uid="{00000000-0005-0000-0000-0000061A0000}"/>
    <cellStyle name="40% - Accent3 2 4 2 2 2" xfId="8096" xr:uid="{00000000-0005-0000-0000-0000071A0000}"/>
    <cellStyle name="40% - Accent3 2 4 2 2 3" xfId="16153" xr:uid="{00000000-0005-0000-0000-0000081A0000}"/>
    <cellStyle name="40% - Accent3 2 4 2 3" xfId="4594" xr:uid="{00000000-0005-0000-0000-0000091A0000}"/>
    <cellStyle name="40% - Accent3 2 4 2 3 2" xfId="8097" xr:uid="{00000000-0005-0000-0000-00000A1A0000}"/>
    <cellStyle name="40% - Accent3 2 4 2 3 3" xfId="16154" xr:uid="{00000000-0005-0000-0000-00000B1A0000}"/>
    <cellStyle name="40% - Accent3 2 4 2 4" xfId="8098" xr:uid="{00000000-0005-0000-0000-00000C1A0000}"/>
    <cellStyle name="40% - Accent3 2 4 2 4 2" xfId="16155" xr:uid="{00000000-0005-0000-0000-00000D1A0000}"/>
    <cellStyle name="40% - Accent3 2 4 2 5" xfId="8095" xr:uid="{00000000-0005-0000-0000-00000E1A0000}"/>
    <cellStyle name="40% - Accent3 2 4 2 6" xfId="13296" xr:uid="{00000000-0005-0000-0000-00000F1A0000}"/>
    <cellStyle name="40% - Accent3 2 4 3" xfId="1004" xr:uid="{00000000-0005-0000-0000-0000101A0000}"/>
    <cellStyle name="40% - Accent3 2 4 3 2" xfId="8099" xr:uid="{00000000-0005-0000-0000-0000111A0000}"/>
    <cellStyle name="40% - Accent3 2 4 3 3" xfId="13297" xr:uid="{00000000-0005-0000-0000-0000121A0000}"/>
    <cellStyle name="40% - Accent3 2 4 4" xfId="1677" xr:uid="{00000000-0005-0000-0000-0000131A0000}"/>
    <cellStyle name="40% - Accent3 2 4 4 2" xfId="8100" xr:uid="{00000000-0005-0000-0000-0000141A0000}"/>
    <cellStyle name="40% - Accent3 2 4 4 3" xfId="16156" xr:uid="{00000000-0005-0000-0000-0000151A0000}"/>
    <cellStyle name="40% - Accent3 2 4 5" xfId="2389" xr:uid="{00000000-0005-0000-0000-0000161A0000}"/>
    <cellStyle name="40% - Accent3 2 4 5 2" xfId="8101" xr:uid="{00000000-0005-0000-0000-0000171A0000}"/>
    <cellStyle name="40% - Accent3 2 4 5 3" xfId="16157" xr:uid="{00000000-0005-0000-0000-0000181A0000}"/>
    <cellStyle name="40% - Accent3 2 4 6" xfId="4593" xr:uid="{00000000-0005-0000-0000-0000191A0000}"/>
    <cellStyle name="40% - Accent3 2 4 6 2" xfId="8102" xr:uid="{00000000-0005-0000-0000-00001A1A0000}"/>
    <cellStyle name="40% - Accent3 2 4 6 3" xfId="16158" xr:uid="{00000000-0005-0000-0000-00001B1A0000}"/>
    <cellStyle name="40% - Accent3 2 4 7" xfId="8103" xr:uid="{00000000-0005-0000-0000-00001C1A0000}"/>
    <cellStyle name="40% - Accent3 2 4 7 2" xfId="16159" xr:uid="{00000000-0005-0000-0000-00001D1A0000}"/>
    <cellStyle name="40% - Accent3 2 4 8" xfId="8094" xr:uid="{00000000-0005-0000-0000-00001E1A0000}"/>
    <cellStyle name="40% - Accent3 2 4 9" xfId="13295" xr:uid="{00000000-0005-0000-0000-00001F1A0000}"/>
    <cellStyle name="40% - Accent3 2 5" xfId="456" xr:uid="{00000000-0005-0000-0000-0000201A0000}"/>
    <cellStyle name="40% - Accent3 2 5 2" xfId="1005" xr:uid="{00000000-0005-0000-0000-0000211A0000}"/>
    <cellStyle name="40% - Accent3 2 5 2 2" xfId="3634" xr:uid="{00000000-0005-0000-0000-0000221A0000}"/>
    <cellStyle name="40% - Accent3 2 5 2 2 2" xfId="8106" xr:uid="{00000000-0005-0000-0000-0000231A0000}"/>
    <cellStyle name="40% - Accent3 2 5 2 2 3" xfId="16160" xr:uid="{00000000-0005-0000-0000-0000241A0000}"/>
    <cellStyle name="40% - Accent3 2 5 2 3" xfId="4596" xr:uid="{00000000-0005-0000-0000-0000251A0000}"/>
    <cellStyle name="40% - Accent3 2 5 2 3 2" xfId="8107" xr:uid="{00000000-0005-0000-0000-0000261A0000}"/>
    <cellStyle name="40% - Accent3 2 5 2 3 3" xfId="16161" xr:uid="{00000000-0005-0000-0000-0000271A0000}"/>
    <cellStyle name="40% - Accent3 2 5 2 4" xfId="8108" xr:uid="{00000000-0005-0000-0000-0000281A0000}"/>
    <cellStyle name="40% - Accent3 2 5 2 4 2" xfId="16162" xr:uid="{00000000-0005-0000-0000-0000291A0000}"/>
    <cellStyle name="40% - Accent3 2 5 2 5" xfId="8105" xr:uid="{00000000-0005-0000-0000-00002A1A0000}"/>
    <cellStyle name="40% - Accent3 2 5 2 6" xfId="13299" xr:uid="{00000000-0005-0000-0000-00002B1A0000}"/>
    <cellStyle name="40% - Accent3 2 5 3" xfId="1678" xr:uid="{00000000-0005-0000-0000-00002C1A0000}"/>
    <cellStyle name="40% - Accent3 2 5 3 2" xfId="8109" xr:uid="{00000000-0005-0000-0000-00002D1A0000}"/>
    <cellStyle name="40% - Accent3 2 5 3 3" xfId="13300" xr:uid="{00000000-0005-0000-0000-00002E1A0000}"/>
    <cellStyle name="40% - Accent3 2 5 4" xfId="2390" xr:uid="{00000000-0005-0000-0000-00002F1A0000}"/>
    <cellStyle name="40% - Accent3 2 5 4 2" xfId="8110" xr:uid="{00000000-0005-0000-0000-0000301A0000}"/>
    <cellStyle name="40% - Accent3 2 5 4 3" xfId="16163" xr:uid="{00000000-0005-0000-0000-0000311A0000}"/>
    <cellStyle name="40% - Accent3 2 5 5" xfId="4595" xr:uid="{00000000-0005-0000-0000-0000321A0000}"/>
    <cellStyle name="40% - Accent3 2 5 5 2" xfId="8111" xr:uid="{00000000-0005-0000-0000-0000331A0000}"/>
    <cellStyle name="40% - Accent3 2 5 5 3" xfId="16164" xr:uid="{00000000-0005-0000-0000-0000341A0000}"/>
    <cellStyle name="40% - Accent3 2 5 6" xfId="8112" xr:uid="{00000000-0005-0000-0000-0000351A0000}"/>
    <cellStyle name="40% - Accent3 2 5 6 2" xfId="16165" xr:uid="{00000000-0005-0000-0000-0000361A0000}"/>
    <cellStyle name="40% - Accent3 2 5 7" xfId="8104" xr:uid="{00000000-0005-0000-0000-0000371A0000}"/>
    <cellStyle name="40% - Accent3 2 5 8" xfId="13298" xr:uid="{00000000-0005-0000-0000-0000381A0000}"/>
    <cellStyle name="40% - Accent3 2 6" xfId="457" xr:uid="{00000000-0005-0000-0000-0000391A0000}"/>
    <cellStyle name="40% - Accent3 2 6 2" xfId="1006" xr:uid="{00000000-0005-0000-0000-00003A1A0000}"/>
    <cellStyle name="40% - Accent3 2 6 2 2" xfId="3684" xr:uid="{00000000-0005-0000-0000-00003B1A0000}"/>
    <cellStyle name="40% - Accent3 2 6 2 2 2" xfId="8115" xr:uid="{00000000-0005-0000-0000-00003C1A0000}"/>
    <cellStyle name="40% - Accent3 2 6 2 2 3" xfId="16166" xr:uid="{00000000-0005-0000-0000-00003D1A0000}"/>
    <cellStyle name="40% - Accent3 2 6 2 3" xfId="4598" xr:uid="{00000000-0005-0000-0000-00003E1A0000}"/>
    <cellStyle name="40% - Accent3 2 6 2 3 2" xfId="8116" xr:uid="{00000000-0005-0000-0000-00003F1A0000}"/>
    <cellStyle name="40% - Accent3 2 6 2 3 3" xfId="16167" xr:uid="{00000000-0005-0000-0000-0000401A0000}"/>
    <cellStyle name="40% - Accent3 2 6 2 4" xfId="8117" xr:uid="{00000000-0005-0000-0000-0000411A0000}"/>
    <cellStyle name="40% - Accent3 2 6 2 4 2" xfId="16168" xr:uid="{00000000-0005-0000-0000-0000421A0000}"/>
    <cellStyle name="40% - Accent3 2 6 2 5" xfId="8114" xr:uid="{00000000-0005-0000-0000-0000431A0000}"/>
    <cellStyle name="40% - Accent3 2 6 2 6" xfId="13302" xr:uid="{00000000-0005-0000-0000-0000441A0000}"/>
    <cellStyle name="40% - Accent3 2 6 3" xfId="1679" xr:uid="{00000000-0005-0000-0000-0000451A0000}"/>
    <cellStyle name="40% - Accent3 2 6 3 2" xfId="8118" xr:uid="{00000000-0005-0000-0000-0000461A0000}"/>
    <cellStyle name="40% - Accent3 2 6 3 3" xfId="13303" xr:uid="{00000000-0005-0000-0000-0000471A0000}"/>
    <cellStyle name="40% - Accent3 2 6 4" xfId="2391" xr:uid="{00000000-0005-0000-0000-0000481A0000}"/>
    <cellStyle name="40% - Accent3 2 6 4 2" xfId="8119" xr:uid="{00000000-0005-0000-0000-0000491A0000}"/>
    <cellStyle name="40% - Accent3 2 6 4 3" xfId="16169" xr:uid="{00000000-0005-0000-0000-00004A1A0000}"/>
    <cellStyle name="40% - Accent3 2 6 5" xfId="4597" xr:uid="{00000000-0005-0000-0000-00004B1A0000}"/>
    <cellStyle name="40% - Accent3 2 6 5 2" xfId="8120" xr:uid="{00000000-0005-0000-0000-00004C1A0000}"/>
    <cellStyle name="40% - Accent3 2 6 5 3" xfId="16170" xr:uid="{00000000-0005-0000-0000-00004D1A0000}"/>
    <cellStyle name="40% - Accent3 2 6 6" xfId="8121" xr:uid="{00000000-0005-0000-0000-00004E1A0000}"/>
    <cellStyle name="40% - Accent3 2 6 6 2" xfId="16171" xr:uid="{00000000-0005-0000-0000-00004F1A0000}"/>
    <cellStyle name="40% - Accent3 2 6 7" xfId="8113" xr:uid="{00000000-0005-0000-0000-0000501A0000}"/>
    <cellStyle name="40% - Accent3 2 6 8" xfId="13301" xr:uid="{00000000-0005-0000-0000-0000511A0000}"/>
    <cellStyle name="40% - Accent3 2 7" xfId="452" xr:uid="{00000000-0005-0000-0000-0000521A0000}"/>
    <cellStyle name="40% - Accent3 2 7 2" xfId="1342" xr:uid="{00000000-0005-0000-0000-0000531A0000}"/>
    <cellStyle name="40% - Accent3 2 7 2 2" xfId="3734" xr:uid="{00000000-0005-0000-0000-0000541A0000}"/>
    <cellStyle name="40% - Accent3 2 7 2 2 2" xfId="8124" xr:uid="{00000000-0005-0000-0000-0000551A0000}"/>
    <cellStyle name="40% - Accent3 2 7 2 2 3" xfId="16172" xr:uid="{00000000-0005-0000-0000-0000561A0000}"/>
    <cellStyle name="40% - Accent3 2 7 2 3" xfId="4600" xr:uid="{00000000-0005-0000-0000-0000571A0000}"/>
    <cellStyle name="40% - Accent3 2 7 2 3 2" xfId="8125" xr:uid="{00000000-0005-0000-0000-0000581A0000}"/>
    <cellStyle name="40% - Accent3 2 7 2 3 3" xfId="16173" xr:uid="{00000000-0005-0000-0000-0000591A0000}"/>
    <cellStyle name="40% - Accent3 2 7 2 4" xfId="8126" xr:uid="{00000000-0005-0000-0000-00005A1A0000}"/>
    <cellStyle name="40% - Accent3 2 7 2 4 2" xfId="16174" xr:uid="{00000000-0005-0000-0000-00005B1A0000}"/>
    <cellStyle name="40% - Accent3 2 7 2 5" xfId="8123" xr:uid="{00000000-0005-0000-0000-00005C1A0000}"/>
    <cellStyle name="40% - Accent3 2 7 2 6" xfId="13305" xr:uid="{00000000-0005-0000-0000-00005D1A0000}"/>
    <cellStyle name="40% - Accent3 2 7 3" xfId="1680" xr:uid="{00000000-0005-0000-0000-00005E1A0000}"/>
    <cellStyle name="40% - Accent3 2 7 3 2" xfId="8127" xr:uid="{00000000-0005-0000-0000-00005F1A0000}"/>
    <cellStyle name="40% - Accent3 2 7 3 3" xfId="13306" xr:uid="{00000000-0005-0000-0000-0000601A0000}"/>
    <cellStyle name="40% - Accent3 2 7 4" xfId="2392" xr:uid="{00000000-0005-0000-0000-0000611A0000}"/>
    <cellStyle name="40% - Accent3 2 7 4 2" xfId="8128" xr:uid="{00000000-0005-0000-0000-0000621A0000}"/>
    <cellStyle name="40% - Accent3 2 7 4 3" xfId="16175" xr:uid="{00000000-0005-0000-0000-0000631A0000}"/>
    <cellStyle name="40% - Accent3 2 7 5" xfId="4599" xr:uid="{00000000-0005-0000-0000-0000641A0000}"/>
    <cellStyle name="40% - Accent3 2 7 5 2" xfId="8129" xr:uid="{00000000-0005-0000-0000-0000651A0000}"/>
    <cellStyle name="40% - Accent3 2 7 5 3" xfId="16176" xr:uid="{00000000-0005-0000-0000-0000661A0000}"/>
    <cellStyle name="40% - Accent3 2 7 6" xfId="8130" xr:uid="{00000000-0005-0000-0000-0000671A0000}"/>
    <cellStyle name="40% - Accent3 2 7 6 2" xfId="16177" xr:uid="{00000000-0005-0000-0000-0000681A0000}"/>
    <cellStyle name="40% - Accent3 2 7 7" xfId="8122" xr:uid="{00000000-0005-0000-0000-0000691A0000}"/>
    <cellStyle name="40% - Accent3 2 7 8" xfId="13304" xr:uid="{00000000-0005-0000-0000-00006A1A0000}"/>
    <cellStyle name="40% - Accent3 2 8" xfId="1001" xr:uid="{00000000-0005-0000-0000-00006B1A0000}"/>
    <cellStyle name="40% - Accent3 2 8 2" xfId="1681" xr:uid="{00000000-0005-0000-0000-00006C1A0000}"/>
    <cellStyle name="40% - Accent3 2 8 2 2" xfId="3794" xr:uid="{00000000-0005-0000-0000-00006D1A0000}"/>
    <cellStyle name="40% - Accent3 2 8 2 2 2" xfId="8133" xr:uid="{00000000-0005-0000-0000-00006E1A0000}"/>
    <cellStyle name="40% - Accent3 2 8 2 2 3" xfId="16178" xr:uid="{00000000-0005-0000-0000-00006F1A0000}"/>
    <cellStyle name="40% - Accent3 2 8 2 3" xfId="4602" xr:uid="{00000000-0005-0000-0000-0000701A0000}"/>
    <cellStyle name="40% - Accent3 2 8 2 3 2" xfId="8134" xr:uid="{00000000-0005-0000-0000-0000711A0000}"/>
    <cellStyle name="40% - Accent3 2 8 2 3 3" xfId="16179" xr:uid="{00000000-0005-0000-0000-0000721A0000}"/>
    <cellStyle name="40% - Accent3 2 8 2 4" xfId="8135" xr:uid="{00000000-0005-0000-0000-0000731A0000}"/>
    <cellStyle name="40% - Accent3 2 8 2 4 2" xfId="16180" xr:uid="{00000000-0005-0000-0000-0000741A0000}"/>
    <cellStyle name="40% - Accent3 2 8 2 5" xfId="8132" xr:uid="{00000000-0005-0000-0000-0000751A0000}"/>
    <cellStyle name="40% - Accent3 2 8 2 6" xfId="13308" xr:uid="{00000000-0005-0000-0000-0000761A0000}"/>
    <cellStyle name="40% - Accent3 2 8 3" xfId="2393" xr:uid="{00000000-0005-0000-0000-0000771A0000}"/>
    <cellStyle name="40% - Accent3 2 8 3 2" xfId="8136" xr:uid="{00000000-0005-0000-0000-0000781A0000}"/>
    <cellStyle name="40% - Accent3 2 8 3 3" xfId="13309" xr:uid="{00000000-0005-0000-0000-0000791A0000}"/>
    <cellStyle name="40% - Accent3 2 8 4" xfId="4601" xr:uid="{00000000-0005-0000-0000-00007A1A0000}"/>
    <cellStyle name="40% - Accent3 2 8 4 2" xfId="8137" xr:uid="{00000000-0005-0000-0000-00007B1A0000}"/>
    <cellStyle name="40% - Accent3 2 8 4 3" xfId="16181" xr:uid="{00000000-0005-0000-0000-00007C1A0000}"/>
    <cellStyle name="40% - Accent3 2 8 5" xfId="8138" xr:uid="{00000000-0005-0000-0000-00007D1A0000}"/>
    <cellStyle name="40% - Accent3 2 8 5 2" xfId="16182" xr:uid="{00000000-0005-0000-0000-00007E1A0000}"/>
    <cellStyle name="40% - Accent3 2 8 6" xfId="8131" xr:uid="{00000000-0005-0000-0000-00007F1A0000}"/>
    <cellStyle name="40% - Accent3 2 8 7" xfId="13307" xr:uid="{00000000-0005-0000-0000-0000801A0000}"/>
    <cellStyle name="40% - Accent3 2 9" xfId="1674" xr:uid="{00000000-0005-0000-0000-0000811A0000}"/>
    <cellStyle name="40% - Accent3 2 9 2" xfId="3854" xr:uid="{00000000-0005-0000-0000-0000821A0000}"/>
    <cellStyle name="40% - Accent3 2 9 2 2" xfId="4604" xr:uid="{00000000-0005-0000-0000-0000831A0000}"/>
    <cellStyle name="40% - Accent3 2 9 2 2 2" xfId="8141" xr:uid="{00000000-0005-0000-0000-0000841A0000}"/>
    <cellStyle name="40% - Accent3 2 9 2 2 3" xfId="16183" xr:uid="{00000000-0005-0000-0000-0000851A0000}"/>
    <cellStyle name="40% - Accent3 2 9 2 3" xfId="8142" xr:uid="{00000000-0005-0000-0000-0000861A0000}"/>
    <cellStyle name="40% - Accent3 2 9 2 3 2" xfId="16184" xr:uid="{00000000-0005-0000-0000-0000871A0000}"/>
    <cellStyle name="40% - Accent3 2 9 2 4" xfId="8140" xr:uid="{00000000-0005-0000-0000-0000881A0000}"/>
    <cellStyle name="40% - Accent3 2 9 2 5" xfId="13311" xr:uid="{00000000-0005-0000-0000-0000891A0000}"/>
    <cellStyle name="40% - Accent3 2 9 3" xfId="2394" xr:uid="{00000000-0005-0000-0000-00008A1A0000}"/>
    <cellStyle name="40% - Accent3 2 9 3 2" xfId="8143" xr:uid="{00000000-0005-0000-0000-00008B1A0000}"/>
    <cellStyle name="40% - Accent3 2 9 3 3" xfId="13312" xr:uid="{00000000-0005-0000-0000-00008C1A0000}"/>
    <cellStyle name="40% - Accent3 2 9 4" xfId="4603" xr:uid="{00000000-0005-0000-0000-00008D1A0000}"/>
    <cellStyle name="40% - Accent3 2 9 4 2" xfId="8144" xr:uid="{00000000-0005-0000-0000-00008E1A0000}"/>
    <cellStyle name="40% - Accent3 2 9 4 3" xfId="16185" xr:uid="{00000000-0005-0000-0000-00008F1A0000}"/>
    <cellStyle name="40% - Accent3 2 9 5" xfId="8145" xr:uid="{00000000-0005-0000-0000-0000901A0000}"/>
    <cellStyle name="40% - Accent3 2 9 5 2" xfId="16186" xr:uid="{00000000-0005-0000-0000-0000911A0000}"/>
    <cellStyle name="40% - Accent3 2 9 6" xfId="8139" xr:uid="{00000000-0005-0000-0000-0000921A0000}"/>
    <cellStyle name="40% - Accent3 2 9 7" xfId="13310" xr:uid="{00000000-0005-0000-0000-0000931A0000}"/>
    <cellStyle name="40% - Accent3 3" xfId="131" xr:uid="{00000000-0005-0000-0000-0000941A0000}"/>
    <cellStyle name="40% - Accent3 3 10" xfId="3533" xr:uid="{00000000-0005-0000-0000-0000951A0000}"/>
    <cellStyle name="40% - Accent3 3 10 2" xfId="4606" xr:uid="{00000000-0005-0000-0000-0000961A0000}"/>
    <cellStyle name="40% - Accent3 3 10 2 2" xfId="8148" xr:uid="{00000000-0005-0000-0000-0000971A0000}"/>
    <cellStyle name="40% - Accent3 3 10 2 3" xfId="13315" xr:uid="{00000000-0005-0000-0000-0000981A0000}"/>
    <cellStyle name="40% - Accent3 3 10 3" xfId="8149" xr:uid="{00000000-0005-0000-0000-0000991A0000}"/>
    <cellStyle name="40% - Accent3 3 10 3 2" xfId="16187" xr:uid="{00000000-0005-0000-0000-00009A1A0000}"/>
    <cellStyle name="40% - Accent3 3 10 4" xfId="8147" xr:uid="{00000000-0005-0000-0000-00009B1A0000}"/>
    <cellStyle name="40% - Accent3 3 10 5" xfId="13314" xr:uid="{00000000-0005-0000-0000-00009C1A0000}"/>
    <cellStyle name="40% - Accent3 3 11" xfId="2395" xr:uid="{00000000-0005-0000-0000-00009D1A0000}"/>
    <cellStyle name="40% - Accent3 3 11 2" xfId="8150" xr:uid="{00000000-0005-0000-0000-00009E1A0000}"/>
    <cellStyle name="40% - Accent3 3 11 3" xfId="13316" xr:uid="{00000000-0005-0000-0000-00009F1A0000}"/>
    <cellStyle name="40% - Accent3 3 12" xfId="4605" xr:uid="{00000000-0005-0000-0000-0000A01A0000}"/>
    <cellStyle name="40% - Accent3 3 12 2" xfId="8151" xr:uid="{00000000-0005-0000-0000-0000A11A0000}"/>
    <cellStyle name="40% - Accent3 3 12 3" xfId="13317" xr:uid="{00000000-0005-0000-0000-0000A21A0000}"/>
    <cellStyle name="40% - Accent3 3 13" xfId="8152" xr:uid="{00000000-0005-0000-0000-0000A31A0000}"/>
    <cellStyle name="40% - Accent3 3 13 2" xfId="13318" xr:uid="{00000000-0005-0000-0000-0000A41A0000}"/>
    <cellStyle name="40% - Accent3 3 14" xfId="8146" xr:uid="{00000000-0005-0000-0000-0000A51A0000}"/>
    <cellStyle name="40% - Accent3 3 15" xfId="13313" xr:uid="{00000000-0005-0000-0000-0000A61A0000}"/>
    <cellStyle name="40% - Accent3 3 2" xfId="132" xr:uid="{00000000-0005-0000-0000-0000A71A0000}"/>
    <cellStyle name="40% - Accent3 3 2 2" xfId="459" xr:uid="{00000000-0005-0000-0000-0000A81A0000}"/>
    <cellStyle name="40% - Accent3 3 2 2 2" xfId="3574" xr:uid="{00000000-0005-0000-0000-0000A91A0000}"/>
    <cellStyle name="40% - Accent3 3 2 2 2 2" xfId="8155" xr:uid="{00000000-0005-0000-0000-0000AA1A0000}"/>
    <cellStyle name="40% - Accent3 3 2 2 2 3" xfId="16188" xr:uid="{00000000-0005-0000-0000-0000AB1A0000}"/>
    <cellStyle name="40% - Accent3 3 2 2 3" xfId="4608" xr:uid="{00000000-0005-0000-0000-0000AC1A0000}"/>
    <cellStyle name="40% - Accent3 3 2 2 3 2" xfId="8156" xr:uid="{00000000-0005-0000-0000-0000AD1A0000}"/>
    <cellStyle name="40% - Accent3 3 2 2 3 3" xfId="16189" xr:uid="{00000000-0005-0000-0000-0000AE1A0000}"/>
    <cellStyle name="40% - Accent3 3 2 2 4" xfId="8157" xr:uid="{00000000-0005-0000-0000-0000AF1A0000}"/>
    <cellStyle name="40% - Accent3 3 2 2 4 2" xfId="16190" xr:uid="{00000000-0005-0000-0000-0000B01A0000}"/>
    <cellStyle name="40% - Accent3 3 2 2 5" xfId="8154" xr:uid="{00000000-0005-0000-0000-0000B11A0000}"/>
    <cellStyle name="40% - Accent3 3 2 2 6" xfId="13320" xr:uid="{00000000-0005-0000-0000-0000B21A0000}"/>
    <cellStyle name="40% - Accent3 3 2 3" xfId="1008" xr:uid="{00000000-0005-0000-0000-0000B31A0000}"/>
    <cellStyle name="40% - Accent3 3 2 3 2" xfId="8158" xr:uid="{00000000-0005-0000-0000-0000B41A0000}"/>
    <cellStyle name="40% - Accent3 3 2 3 3" xfId="13321" xr:uid="{00000000-0005-0000-0000-0000B51A0000}"/>
    <cellStyle name="40% - Accent3 3 2 4" xfId="1683" xr:uid="{00000000-0005-0000-0000-0000B61A0000}"/>
    <cellStyle name="40% - Accent3 3 2 4 2" xfId="8159" xr:uid="{00000000-0005-0000-0000-0000B71A0000}"/>
    <cellStyle name="40% - Accent3 3 2 4 3" xfId="16191" xr:uid="{00000000-0005-0000-0000-0000B81A0000}"/>
    <cellStyle name="40% - Accent3 3 2 5" xfId="2396" xr:uid="{00000000-0005-0000-0000-0000B91A0000}"/>
    <cellStyle name="40% - Accent3 3 2 5 2" xfId="8160" xr:uid="{00000000-0005-0000-0000-0000BA1A0000}"/>
    <cellStyle name="40% - Accent3 3 2 5 3" xfId="16192" xr:uid="{00000000-0005-0000-0000-0000BB1A0000}"/>
    <cellStyle name="40% - Accent3 3 2 6" xfId="4607" xr:uid="{00000000-0005-0000-0000-0000BC1A0000}"/>
    <cellStyle name="40% - Accent3 3 2 6 2" xfId="8161" xr:uid="{00000000-0005-0000-0000-0000BD1A0000}"/>
    <cellStyle name="40% - Accent3 3 2 6 3" xfId="16193" xr:uid="{00000000-0005-0000-0000-0000BE1A0000}"/>
    <cellStyle name="40% - Accent3 3 2 7" xfId="8162" xr:uid="{00000000-0005-0000-0000-0000BF1A0000}"/>
    <cellStyle name="40% - Accent3 3 2 7 2" xfId="16194" xr:uid="{00000000-0005-0000-0000-0000C01A0000}"/>
    <cellStyle name="40% - Accent3 3 2 8" xfId="8153" xr:uid="{00000000-0005-0000-0000-0000C11A0000}"/>
    <cellStyle name="40% - Accent3 3 2 9" xfId="13319" xr:uid="{00000000-0005-0000-0000-0000C21A0000}"/>
    <cellStyle name="40% - Accent3 3 3" xfId="133" xr:uid="{00000000-0005-0000-0000-0000C31A0000}"/>
    <cellStyle name="40% - Accent3 3 3 2" xfId="460" xr:uid="{00000000-0005-0000-0000-0000C41A0000}"/>
    <cellStyle name="40% - Accent3 3 3 2 2" xfId="3604" xr:uid="{00000000-0005-0000-0000-0000C51A0000}"/>
    <cellStyle name="40% - Accent3 3 3 2 2 2" xfId="8165" xr:uid="{00000000-0005-0000-0000-0000C61A0000}"/>
    <cellStyle name="40% - Accent3 3 3 2 2 3" xfId="16195" xr:uid="{00000000-0005-0000-0000-0000C71A0000}"/>
    <cellStyle name="40% - Accent3 3 3 2 3" xfId="4610" xr:uid="{00000000-0005-0000-0000-0000C81A0000}"/>
    <cellStyle name="40% - Accent3 3 3 2 3 2" xfId="8166" xr:uid="{00000000-0005-0000-0000-0000C91A0000}"/>
    <cellStyle name="40% - Accent3 3 3 2 3 3" xfId="16196" xr:uid="{00000000-0005-0000-0000-0000CA1A0000}"/>
    <cellStyle name="40% - Accent3 3 3 2 4" xfId="8167" xr:uid="{00000000-0005-0000-0000-0000CB1A0000}"/>
    <cellStyle name="40% - Accent3 3 3 2 4 2" xfId="16197" xr:uid="{00000000-0005-0000-0000-0000CC1A0000}"/>
    <cellStyle name="40% - Accent3 3 3 2 5" xfId="8164" xr:uid="{00000000-0005-0000-0000-0000CD1A0000}"/>
    <cellStyle name="40% - Accent3 3 3 2 6" xfId="13323" xr:uid="{00000000-0005-0000-0000-0000CE1A0000}"/>
    <cellStyle name="40% - Accent3 3 3 3" xfId="1009" xr:uid="{00000000-0005-0000-0000-0000CF1A0000}"/>
    <cellStyle name="40% - Accent3 3 3 3 2" xfId="8168" xr:uid="{00000000-0005-0000-0000-0000D01A0000}"/>
    <cellStyle name="40% - Accent3 3 3 3 3" xfId="13324" xr:uid="{00000000-0005-0000-0000-0000D11A0000}"/>
    <cellStyle name="40% - Accent3 3 3 4" xfId="1684" xr:uid="{00000000-0005-0000-0000-0000D21A0000}"/>
    <cellStyle name="40% - Accent3 3 3 4 2" xfId="8169" xr:uid="{00000000-0005-0000-0000-0000D31A0000}"/>
    <cellStyle name="40% - Accent3 3 3 4 3" xfId="16198" xr:uid="{00000000-0005-0000-0000-0000D41A0000}"/>
    <cellStyle name="40% - Accent3 3 3 5" xfId="2397" xr:uid="{00000000-0005-0000-0000-0000D51A0000}"/>
    <cellStyle name="40% - Accent3 3 3 5 2" xfId="8170" xr:uid="{00000000-0005-0000-0000-0000D61A0000}"/>
    <cellStyle name="40% - Accent3 3 3 5 3" xfId="16199" xr:uid="{00000000-0005-0000-0000-0000D71A0000}"/>
    <cellStyle name="40% - Accent3 3 3 6" xfId="4609" xr:uid="{00000000-0005-0000-0000-0000D81A0000}"/>
    <cellStyle name="40% - Accent3 3 3 6 2" xfId="8171" xr:uid="{00000000-0005-0000-0000-0000D91A0000}"/>
    <cellStyle name="40% - Accent3 3 3 6 3" xfId="16200" xr:uid="{00000000-0005-0000-0000-0000DA1A0000}"/>
    <cellStyle name="40% - Accent3 3 3 7" xfId="8172" xr:uid="{00000000-0005-0000-0000-0000DB1A0000}"/>
    <cellStyle name="40% - Accent3 3 3 7 2" xfId="16201" xr:uid="{00000000-0005-0000-0000-0000DC1A0000}"/>
    <cellStyle name="40% - Accent3 3 3 8" xfId="8163" xr:uid="{00000000-0005-0000-0000-0000DD1A0000}"/>
    <cellStyle name="40% - Accent3 3 3 9" xfId="13322" xr:uid="{00000000-0005-0000-0000-0000DE1A0000}"/>
    <cellStyle name="40% - Accent3 3 4" xfId="461" xr:uid="{00000000-0005-0000-0000-0000DF1A0000}"/>
    <cellStyle name="40% - Accent3 3 4 2" xfId="1010" xr:uid="{00000000-0005-0000-0000-0000E01A0000}"/>
    <cellStyle name="40% - Accent3 3 4 2 2" xfId="3644" xr:uid="{00000000-0005-0000-0000-0000E11A0000}"/>
    <cellStyle name="40% - Accent3 3 4 2 2 2" xfId="8175" xr:uid="{00000000-0005-0000-0000-0000E21A0000}"/>
    <cellStyle name="40% - Accent3 3 4 2 2 3" xfId="16202" xr:uid="{00000000-0005-0000-0000-0000E31A0000}"/>
    <cellStyle name="40% - Accent3 3 4 2 3" xfId="4612" xr:uid="{00000000-0005-0000-0000-0000E41A0000}"/>
    <cellStyle name="40% - Accent3 3 4 2 3 2" xfId="8176" xr:uid="{00000000-0005-0000-0000-0000E51A0000}"/>
    <cellStyle name="40% - Accent3 3 4 2 3 3" xfId="16203" xr:uid="{00000000-0005-0000-0000-0000E61A0000}"/>
    <cellStyle name="40% - Accent3 3 4 2 4" xfId="8177" xr:uid="{00000000-0005-0000-0000-0000E71A0000}"/>
    <cellStyle name="40% - Accent3 3 4 2 4 2" xfId="16204" xr:uid="{00000000-0005-0000-0000-0000E81A0000}"/>
    <cellStyle name="40% - Accent3 3 4 2 5" xfId="8174" xr:uid="{00000000-0005-0000-0000-0000E91A0000}"/>
    <cellStyle name="40% - Accent3 3 4 2 6" xfId="13326" xr:uid="{00000000-0005-0000-0000-0000EA1A0000}"/>
    <cellStyle name="40% - Accent3 3 4 3" xfId="1685" xr:uid="{00000000-0005-0000-0000-0000EB1A0000}"/>
    <cellStyle name="40% - Accent3 3 4 3 2" xfId="8178" xr:uid="{00000000-0005-0000-0000-0000EC1A0000}"/>
    <cellStyle name="40% - Accent3 3 4 3 3" xfId="13327" xr:uid="{00000000-0005-0000-0000-0000ED1A0000}"/>
    <cellStyle name="40% - Accent3 3 4 4" xfId="2398" xr:uid="{00000000-0005-0000-0000-0000EE1A0000}"/>
    <cellStyle name="40% - Accent3 3 4 4 2" xfId="8179" xr:uid="{00000000-0005-0000-0000-0000EF1A0000}"/>
    <cellStyle name="40% - Accent3 3 4 4 3" xfId="16205" xr:uid="{00000000-0005-0000-0000-0000F01A0000}"/>
    <cellStyle name="40% - Accent3 3 4 5" xfId="4611" xr:uid="{00000000-0005-0000-0000-0000F11A0000}"/>
    <cellStyle name="40% - Accent3 3 4 5 2" xfId="8180" xr:uid="{00000000-0005-0000-0000-0000F21A0000}"/>
    <cellStyle name="40% - Accent3 3 4 5 3" xfId="16206" xr:uid="{00000000-0005-0000-0000-0000F31A0000}"/>
    <cellStyle name="40% - Accent3 3 4 6" xfId="8181" xr:uid="{00000000-0005-0000-0000-0000F41A0000}"/>
    <cellStyle name="40% - Accent3 3 4 6 2" xfId="16207" xr:uid="{00000000-0005-0000-0000-0000F51A0000}"/>
    <cellStyle name="40% - Accent3 3 4 7" xfId="8173" xr:uid="{00000000-0005-0000-0000-0000F61A0000}"/>
    <cellStyle name="40% - Accent3 3 4 8" xfId="13325" xr:uid="{00000000-0005-0000-0000-0000F71A0000}"/>
    <cellStyle name="40% - Accent3 3 5" xfId="462" xr:uid="{00000000-0005-0000-0000-0000F81A0000}"/>
    <cellStyle name="40% - Accent3 3 5 2" xfId="1011" xr:uid="{00000000-0005-0000-0000-0000F91A0000}"/>
    <cellStyle name="40% - Accent3 3 5 2 2" xfId="3694" xr:uid="{00000000-0005-0000-0000-0000FA1A0000}"/>
    <cellStyle name="40% - Accent3 3 5 2 2 2" xfId="8184" xr:uid="{00000000-0005-0000-0000-0000FB1A0000}"/>
    <cellStyle name="40% - Accent3 3 5 2 2 3" xfId="16208" xr:uid="{00000000-0005-0000-0000-0000FC1A0000}"/>
    <cellStyle name="40% - Accent3 3 5 2 3" xfId="4614" xr:uid="{00000000-0005-0000-0000-0000FD1A0000}"/>
    <cellStyle name="40% - Accent3 3 5 2 3 2" xfId="8185" xr:uid="{00000000-0005-0000-0000-0000FE1A0000}"/>
    <cellStyle name="40% - Accent3 3 5 2 3 3" xfId="16209" xr:uid="{00000000-0005-0000-0000-0000FF1A0000}"/>
    <cellStyle name="40% - Accent3 3 5 2 4" xfId="8186" xr:uid="{00000000-0005-0000-0000-0000001B0000}"/>
    <cellStyle name="40% - Accent3 3 5 2 4 2" xfId="16210" xr:uid="{00000000-0005-0000-0000-0000011B0000}"/>
    <cellStyle name="40% - Accent3 3 5 2 5" xfId="8183" xr:uid="{00000000-0005-0000-0000-0000021B0000}"/>
    <cellStyle name="40% - Accent3 3 5 2 6" xfId="13329" xr:uid="{00000000-0005-0000-0000-0000031B0000}"/>
    <cellStyle name="40% - Accent3 3 5 3" xfId="1686" xr:uid="{00000000-0005-0000-0000-0000041B0000}"/>
    <cellStyle name="40% - Accent3 3 5 3 2" xfId="8187" xr:uid="{00000000-0005-0000-0000-0000051B0000}"/>
    <cellStyle name="40% - Accent3 3 5 3 3" xfId="13330" xr:uid="{00000000-0005-0000-0000-0000061B0000}"/>
    <cellStyle name="40% - Accent3 3 5 4" xfId="2399" xr:uid="{00000000-0005-0000-0000-0000071B0000}"/>
    <cellStyle name="40% - Accent3 3 5 4 2" xfId="8188" xr:uid="{00000000-0005-0000-0000-0000081B0000}"/>
    <cellStyle name="40% - Accent3 3 5 4 3" xfId="16211" xr:uid="{00000000-0005-0000-0000-0000091B0000}"/>
    <cellStyle name="40% - Accent3 3 5 5" xfId="4613" xr:uid="{00000000-0005-0000-0000-00000A1B0000}"/>
    <cellStyle name="40% - Accent3 3 5 5 2" xfId="8189" xr:uid="{00000000-0005-0000-0000-00000B1B0000}"/>
    <cellStyle name="40% - Accent3 3 5 5 3" xfId="16212" xr:uid="{00000000-0005-0000-0000-00000C1B0000}"/>
    <cellStyle name="40% - Accent3 3 5 6" xfId="8190" xr:uid="{00000000-0005-0000-0000-00000D1B0000}"/>
    <cellStyle name="40% - Accent3 3 5 6 2" xfId="16213" xr:uid="{00000000-0005-0000-0000-00000E1B0000}"/>
    <cellStyle name="40% - Accent3 3 5 7" xfId="8182" xr:uid="{00000000-0005-0000-0000-00000F1B0000}"/>
    <cellStyle name="40% - Accent3 3 5 8" xfId="13328" xr:uid="{00000000-0005-0000-0000-0000101B0000}"/>
    <cellStyle name="40% - Accent3 3 6" xfId="458" xr:uid="{00000000-0005-0000-0000-0000111B0000}"/>
    <cellStyle name="40% - Accent3 3 6 2" xfId="1356" xr:uid="{00000000-0005-0000-0000-0000121B0000}"/>
    <cellStyle name="40% - Accent3 3 6 2 2" xfId="3744" xr:uid="{00000000-0005-0000-0000-0000131B0000}"/>
    <cellStyle name="40% - Accent3 3 6 2 2 2" xfId="8193" xr:uid="{00000000-0005-0000-0000-0000141B0000}"/>
    <cellStyle name="40% - Accent3 3 6 2 2 3" xfId="16214" xr:uid="{00000000-0005-0000-0000-0000151B0000}"/>
    <cellStyle name="40% - Accent3 3 6 2 3" xfId="4616" xr:uid="{00000000-0005-0000-0000-0000161B0000}"/>
    <cellStyle name="40% - Accent3 3 6 2 3 2" xfId="8194" xr:uid="{00000000-0005-0000-0000-0000171B0000}"/>
    <cellStyle name="40% - Accent3 3 6 2 3 3" xfId="16215" xr:uid="{00000000-0005-0000-0000-0000181B0000}"/>
    <cellStyle name="40% - Accent3 3 6 2 4" xfId="8195" xr:uid="{00000000-0005-0000-0000-0000191B0000}"/>
    <cellStyle name="40% - Accent3 3 6 2 4 2" xfId="16216" xr:uid="{00000000-0005-0000-0000-00001A1B0000}"/>
    <cellStyle name="40% - Accent3 3 6 2 5" xfId="8192" xr:uid="{00000000-0005-0000-0000-00001B1B0000}"/>
    <cellStyle name="40% - Accent3 3 6 2 6" xfId="13332" xr:uid="{00000000-0005-0000-0000-00001C1B0000}"/>
    <cellStyle name="40% - Accent3 3 6 3" xfId="1687" xr:uid="{00000000-0005-0000-0000-00001D1B0000}"/>
    <cellStyle name="40% - Accent3 3 6 3 2" xfId="8196" xr:uid="{00000000-0005-0000-0000-00001E1B0000}"/>
    <cellStyle name="40% - Accent3 3 6 3 3" xfId="13333" xr:uid="{00000000-0005-0000-0000-00001F1B0000}"/>
    <cellStyle name="40% - Accent3 3 6 4" xfId="2400" xr:uid="{00000000-0005-0000-0000-0000201B0000}"/>
    <cellStyle name="40% - Accent3 3 6 4 2" xfId="8197" xr:uid="{00000000-0005-0000-0000-0000211B0000}"/>
    <cellStyle name="40% - Accent3 3 6 4 3" xfId="16217" xr:uid="{00000000-0005-0000-0000-0000221B0000}"/>
    <cellStyle name="40% - Accent3 3 6 5" xfId="4615" xr:uid="{00000000-0005-0000-0000-0000231B0000}"/>
    <cellStyle name="40% - Accent3 3 6 5 2" xfId="8198" xr:uid="{00000000-0005-0000-0000-0000241B0000}"/>
    <cellStyle name="40% - Accent3 3 6 5 3" xfId="16218" xr:uid="{00000000-0005-0000-0000-0000251B0000}"/>
    <cellStyle name="40% - Accent3 3 6 6" xfId="8199" xr:uid="{00000000-0005-0000-0000-0000261B0000}"/>
    <cellStyle name="40% - Accent3 3 6 6 2" xfId="16219" xr:uid="{00000000-0005-0000-0000-0000271B0000}"/>
    <cellStyle name="40% - Accent3 3 6 7" xfId="8191" xr:uid="{00000000-0005-0000-0000-0000281B0000}"/>
    <cellStyle name="40% - Accent3 3 6 8" xfId="13331" xr:uid="{00000000-0005-0000-0000-0000291B0000}"/>
    <cellStyle name="40% - Accent3 3 7" xfId="1007" xr:uid="{00000000-0005-0000-0000-00002A1B0000}"/>
    <cellStyle name="40% - Accent3 3 7 2" xfId="1688" xr:uid="{00000000-0005-0000-0000-00002B1B0000}"/>
    <cellStyle name="40% - Accent3 3 7 2 2" xfId="3804" xr:uid="{00000000-0005-0000-0000-00002C1B0000}"/>
    <cellStyle name="40% - Accent3 3 7 2 2 2" xfId="8202" xr:uid="{00000000-0005-0000-0000-00002D1B0000}"/>
    <cellStyle name="40% - Accent3 3 7 2 2 3" xfId="16220" xr:uid="{00000000-0005-0000-0000-00002E1B0000}"/>
    <cellStyle name="40% - Accent3 3 7 2 3" xfId="4618" xr:uid="{00000000-0005-0000-0000-00002F1B0000}"/>
    <cellStyle name="40% - Accent3 3 7 2 3 2" xfId="8203" xr:uid="{00000000-0005-0000-0000-0000301B0000}"/>
    <cellStyle name="40% - Accent3 3 7 2 3 3" xfId="16221" xr:uid="{00000000-0005-0000-0000-0000311B0000}"/>
    <cellStyle name="40% - Accent3 3 7 2 4" xfId="8204" xr:uid="{00000000-0005-0000-0000-0000321B0000}"/>
    <cellStyle name="40% - Accent3 3 7 2 4 2" xfId="16222" xr:uid="{00000000-0005-0000-0000-0000331B0000}"/>
    <cellStyle name="40% - Accent3 3 7 2 5" xfId="8201" xr:uid="{00000000-0005-0000-0000-0000341B0000}"/>
    <cellStyle name="40% - Accent3 3 7 2 6" xfId="13335" xr:uid="{00000000-0005-0000-0000-0000351B0000}"/>
    <cellStyle name="40% - Accent3 3 7 3" xfId="2401" xr:uid="{00000000-0005-0000-0000-0000361B0000}"/>
    <cellStyle name="40% - Accent3 3 7 3 2" xfId="8205" xr:uid="{00000000-0005-0000-0000-0000371B0000}"/>
    <cellStyle name="40% - Accent3 3 7 3 3" xfId="13336" xr:uid="{00000000-0005-0000-0000-0000381B0000}"/>
    <cellStyle name="40% - Accent3 3 7 4" xfId="4617" xr:uid="{00000000-0005-0000-0000-0000391B0000}"/>
    <cellStyle name="40% - Accent3 3 7 4 2" xfId="8206" xr:uid="{00000000-0005-0000-0000-00003A1B0000}"/>
    <cellStyle name="40% - Accent3 3 7 4 3" xfId="16223" xr:uid="{00000000-0005-0000-0000-00003B1B0000}"/>
    <cellStyle name="40% - Accent3 3 7 5" xfId="8207" xr:uid="{00000000-0005-0000-0000-00003C1B0000}"/>
    <cellStyle name="40% - Accent3 3 7 5 2" xfId="16224" xr:uid="{00000000-0005-0000-0000-00003D1B0000}"/>
    <cellStyle name="40% - Accent3 3 7 6" xfId="8200" xr:uid="{00000000-0005-0000-0000-00003E1B0000}"/>
    <cellStyle name="40% - Accent3 3 7 7" xfId="13334" xr:uid="{00000000-0005-0000-0000-00003F1B0000}"/>
    <cellStyle name="40% - Accent3 3 8" xfId="1682" xr:uid="{00000000-0005-0000-0000-0000401B0000}"/>
    <cellStyle name="40% - Accent3 3 8 2" xfId="3864" xr:uid="{00000000-0005-0000-0000-0000411B0000}"/>
    <cellStyle name="40% - Accent3 3 8 2 2" xfId="4620" xr:uid="{00000000-0005-0000-0000-0000421B0000}"/>
    <cellStyle name="40% - Accent3 3 8 2 2 2" xfId="8210" xr:uid="{00000000-0005-0000-0000-0000431B0000}"/>
    <cellStyle name="40% - Accent3 3 8 2 2 3" xfId="16225" xr:uid="{00000000-0005-0000-0000-0000441B0000}"/>
    <cellStyle name="40% - Accent3 3 8 2 3" xfId="8211" xr:uid="{00000000-0005-0000-0000-0000451B0000}"/>
    <cellStyle name="40% - Accent3 3 8 2 3 2" xfId="16226" xr:uid="{00000000-0005-0000-0000-0000461B0000}"/>
    <cellStyle name="40% - Accent3 3 8 2 4" xfId="8209" xr:uid="{00000000-0005-0000-0000-0000471B0000}"/>
    <cellStyle name="40% - Accent3 3 8 2 5" xfId="13338" xr:uid="{00000000-0005-0000-0000-0000481B0000}"/>
    <cellStyle name="40% - Accent3 3 8 3" xfId="2402" xr:uid="{00000000-0005-0000-0000-0000491B0000}"/>
    <cellStyle name="40% - Accent3 3 8 3 2" xfId="8212" xr:uid="{00000000-0005-0000-0000-00004A1B0000}"/>
    <cellStyle name="40% - Accent3 3 8 3 3" xfId="13339" xr:uid="{00000000-0005-0000-0000-00004B1B0000}"/>
    <cellStyle name="40% - Accent3 3 8 4" xfId="4619" xr:uid="{00000000-0005-0000-0000-00004C1B0000}"/>
    <cellStyle name="40% - Accent3 3 8 4 2" xfId="8213" xr:uid="{00000000-0005-0000-0000-00004D1B0000}"/>
    <cellStyle name="40% - Accent3 3 8 4 3" xfId="16227" xr:uid="{00000000-0005-0000-0000-00004E1B0000}"/>
    <cellStyle name="40% - Accent3 3 8 5" xfId="8214" xr:uid="{00000000-0005-0000-0000-00004F1B0000}"/>
    <cellStyle name="40% - Accent3 3 8 5 2" xfId="16228" xr:uid="{00000000-0005-0000-0000-0000501B0000}"/>
    <cellStyle name="40% - Accent3 3 8 6" xfId="8208" xr:uid="{00000000-0005-0000-0000-0000511B0000}"/>
    <cellStyle name="40% - Accent3 3 8 7" xfId="13337" xr:uid="{00000000-0005-0000-0000-0000521B0000}"/>
    <cellStyle name="40% - Accent3 3 9" xfId="3943" xr:uid="{00000000-0005-0000-0000-0000531B0000}"/>
    <cellStyle name="40% - Accent3 3 9 2" xfId="4621" xr:uid="{00000000-0005-0000-0000-0000541B0000}"/>
    <cellStyle name="40% - Accent3 3 9 2 2" xfId="8216" xr:uid="{00000000-0005-0000-0000-0000551B0000}"/>
    <cellStyle name="40% - Accent3 3 9 2 3" xfId="13341" xr:uid="{00000000-0005-0000-0000-0000561B0000}"/>
    <cellStyle name="40% - Accent3 3 9 3" xfId="8217" xr:uid="{00000000-0005-0000-0000-0000571B0000}"/>
    <cellStyle name="40% - Accent3 3 9 3 2" xfId="16229" xr:uid="{00000000-0005-0000-0000-0000581B0000}"/>
    <cellStyle name="40% - Accent3 3 9 4" xfId="8215" xr:uid="{00000000-0005-0000-0000-0000591B0000}"/>
    <cellStyle name="40% - Accent3 3 9 5" xfId="13340" xr:uid="{00000000-0005-0000-0000-00005A1B0000}"/>
    <cellStyle name="40% - Accent3 4" xfId="134" xr:uid="{00000000-0005-0000-0000-00005B1B0000}"/>
    <cellStyle name="40% - Accent3 4 10" xfId="2403" xr:uid="{00000000-0005-0000-0000-00005C1B0000}"/>
    <cellStyle name="40% - Accent3 4 10 2" xfId="8219" xr:uid="{00000000-0005-0000-0000-00005D1B0000}"/>
    <cellStyle name="40% - Accent3 4 10 3" xfId="13343" xr:uid="{00000000-0005-0000-0000-00005E1B0000}"/>
    <cellStyle name="40% - Accent3 4 11" xfId="4622" xr:uid="{00000000-0005-0000-0000-00005F1B0000}"/>
    <cellStyle name="40% - Accent3 4 11 2" xfId="8220" xr:uid="{00000000-0005-0000-0000-0000601B0000}"/>
    <cellStyle name="40% - Accent3 4 11 3" xfId="13344" xr:uid="{00000000-0005-0000-0000-0000611B0000}"/>
    <cellStyle name="40% - Accent3 4 12" xfId="8221" xr:uid="{00000000-0005-0000-0000-0000621B0000}"/>
    <cellStyle name="40% - Accent3 4 12 2" xfId="13345" xr:uid="{00000000-0005-0000-0000-0000631B0000}"/>
    <cellStyle name="40% - Accent3 4 13" xfId="8218" xr:uid="{00000000-0005-0000-0000-0000641B0000}"/>
    <cellStyle name="40% - Accent3 4 14" xfId="13342" xr:uid="{00000000-0005-0000-0000-0000651B0000}"/>
    <cellStyle name="40% - Accent3 4 2" xfId="135" xr:uid="{00000000-0005-0000-0000-0000661B0000}"/>
    <cellStyle name="40% - Accent3 4 2 2" xfId="464" xr:uid="{00000000-0005-0000-0000-0000671B0000}"/>
    <cellStyle name="40% - Accent3 4 2 2 2" xfId="3614" xr:uid="{00000000-0005-0000-0000-0000681B0000}"/>
    <cellStyle name="40% - Accent3 4 2 2 2 2" xfId="8224" xr:uid="{00000000-0005-0000-0000-0000691B0000}"/>
    <cellStyle name="40% - Accent3 4 2 2 2 3" xfId="16230" xr:uid="{00000000-0005-0000-0000-00006A1B0000}"/>
    <cellStyle name="40% - Accent3 4 2 2 3" xfId="4624" xr:uid="{00000000-0005-0000-0000-00006B1B0000}"/>
    <cellStyle name="40% - Accent3 4 2 2 3 2" xfId="8225" xr:uid="{00000000-0005-0000-0000-00006C1B0000}"/>
    <cellStyle name="40% - Accent3 4 2 2 3 3" xfId="16231" xr:uid="{00000000-0005-0000-0000-00006D1B0000}"/>
    <cellStyle name="40% - Accent3 4 2 2 4" xfId="8226" xr:uid="{00000000-0005-0000-0000-00006E1B0000}"/>
    <cellStyle name="40% - Accent3 4 2 2 4 2" xfId="16232" xr:uid="{00000000-0005-0000-0000-00006F1B0000}"/>
    <cellStyle name="40% - Accent3 4 2 2 5" xfId="8223" xr:uid="{00000000-0005-0000-0000-0000701B0000}"/>
    <cellStyle name="40% - Accent3 4 2 2 6" xfId="13347" xr:uid="{00000000-0005-0000-0000-0000711B0000}"/>
    <cellStyle name="40% - Accent3 4 2 3" xfId="1013" xr:uid="{00000000-0005-0000-0000-0000721B0000}"/>
    <cellStyle name="40% - Accent3 4 2 3 2" xfId="8227" xr:uid="{00000000-0005-0000-0000-0000731B0000}"/>
    <cellStyle name="40% - Accent3 4 2 3 3" xfId="13348" xr:uid="{00000000-0005-0000-0000-0000741B0000}"/>
    <cellStyle name="40% - Accent3 4 2 4" xfId="1690" xr:uid="{00000000-0005-0000-0000-0000751B0000}"/>
    <cellStyle name="40% - Accent3 4 2 4 2" xfId="8228" xr:uid="{00000000-0005-0000-0000-0000761B0000}"/>
    <cellStyle name="40% - Accent3 4 2 4 3" xfId="16233" xr:uid="{00000000-0005-0000-0000-0000771B0000}"/>
    <cellStyle name="40% - Accent3 4 2 5" xfId="2404" xr:uid="{00000000-0005-0000-0000-0000781B0000}"/>
    <cellStyle name="40% - Accent3 4 2 5 2" xfId="8229" xr:uid="{00000000-0005-0000-0000-0000791B0000}"/>
    <cellStyle name="40% - Accent3 4 2 5 3" xfId="16234" xr:uid="{00000000-0005-0000-0000-00007A1B0000}"/>
    <cellStyle name="40% - Accent3 4 2 6" xfId="4623" xr:uid="{00000000-0005-0000-0000-00007B1B0000}"/>
    <cellStyle name="40% - Accent3 4 2 6 2" xfId="8230" xr:uid="{00000000-0005-0000-0000-00007C1B0000}"/>
    <cellStyle name="40% - Accent3 4 2 6 3" xfId="16235" xr:uid="{00000000-0005-0000-0000-00007D1B0000}"/>
    <cellStyle name="40% - Accent3 4 2 7" xfId="8231" xr:uid="{00000000-0005-0000-0000-00007E1B0000}"/>
    <cellStyle name="40% - Accent3 4 2 7 2" xfId="16236" xr:uid="{00000000-0005-0000-0000-00007F1B0000}"/>
    <cellStyle name="40% - Accent3 4 2 8" xfId="8222" xr:uid="{00000000-0005-0000-0000-0000801B0000}"/>
    <cellStyle name="40% - Accent3 4 2 9" xfId="13346" xr:uid="{00000000-0005-0000-0000-0000811B0000}"/>
    <cellStyle name="40% - Accent3 4 3" xfId="465" xr:uid="{00000000-0005-0000-0000-0000821B0000}"/>
    <cellStyle name="40% - Accent3 4 3 2" xfId="1014" xr:uid="{00000000-0005-0000-0000-0000831B0000}"/>
    <cellStyle name="40% - Accent3 4 3 2 2" xfId="3654" xr:uid="{00000000-0005-0000-0000-0000841B0000}"/>
    <cellStyle name="40% - Accent3 4 3 2 2 2" xfId="8234" xr:uid="{00000000-0005-0000-0000-0000851B0000}"/>
    <cellStyle name="40% - Accent3 4 3 2 2 3" xfId="16237" xr:uid="{00000000-0005-0000-0000-0000861B0000}"/>
    <cellStyle name="40% - Accent3 4 3 2 3" xfId="4626" xr:uid="{00000000-0005-0000-0000-0000871B0000}"/>
    <cellStyle name="40% - Accent3 4 3 2 3 2" xfId="8235" xr:uid="{00000000-0005-0000-0000-0000881B0000}"/>
    <cellStyle name="40% - Accent3 4 3 2 3 3" xfId="16238" xr:uid="{00000000-0005-0000-0000-0000891B0000}"/>
    <cellStyle name="40% - Accent3 4 3 2 4" xfId="8236" xr:uid="{00000000-0005-0000-0000-00008A1B0000}"/>
    <cellStyle name="40% - Accent3 4 3 2 4 2" xfId="16239" xr:uid="{00000000-0005-0000-0000-00008B1B0000}"/>
    <cellStyle name="40% - Accent3 4 3 2 5" xfId="8233" xr:uid="{00000000-0005-0000-0000-00008C1B0000}"/>
    <cellStyle name="40% - Accent3 4 3 2 6" xfId="13350" xr:uid="{00000000-0005-0000-0000-00008D1B0000}"/>
    <cellStyle name="40% - Accent3 4 3 3" xfId="1691" xr:uid="{00000000-0005-0000-0000-00008E1B0000}"/>
    <cellStyle name="40% - Accent3 4 3 3 2" xfId="8237" xr:uid="{00000000-0005-0000-0000-00008F1B0000}"/>
    <cellStyle name="40% - Accent3 4 3 3 3" xfId="13351" xr:uid="{00000000-0005-0000-0000-0000901B0000}"/>
    <cellStyle name="40% - Accent3 4 3 4" xfId="2405" xr:uid="{00000000-0005-0000-0000-0000911B0000}"/>
    <cellStyle name="40% - Accent3 4 3 4 2" xfId="8238" xr:uid="{00000000-0005-0000-0000-0000921B0000}"/>
    <cellStyle name="40% - Accent3 4 3 4 3" xfId="16240" xr:uid="{00000000-0005-0000-0000-0000931B0000}"/>
    <cellStyle name="40% - Accent3 4 3 5" xfId="4625" xr:uid="{00000000-0005-0000-0000-0000941B0000}"/>
    <cellStyle name="40% - Accent3 4 3 5 2" xfId="8239" xr:uid="{00000000-0005-0000-0000-0000951B0000}"/>
    <cellStyle name="40% - Accent3 4 3 5 3" xfId="16241" xr:uid="{00000000-0005-0000-0000-0000961B0000}"/>
    <cellStyle name="40% - Accent3 4 3 6" xfId="8240" xr:uid="{00000000-0005-0000-0000-0000971B0000}"/>
    <cellStyle name="40% - Accent3 4 3 6 2" xfId="16242" xr:uid="{00000000-0005-0000-0000-0000981B0000}"/>
    <cellStyle name="40% - Accent3 4 3 7" xfId="8232" xr:uid="{00000000-0005-0000-0000-0000991B0000}"/>
    <cellStyle name="40% - Accent3 4 3 8" xfId="13349" xr:uid="{00000000-0005-0000-0000-00009A1B0000}"/>
    <cellStyle name="40% - Accent3 4 4" xfId="466" xr:uid="{00000000-0005-0000-0000-00009B1B0000}"/>
    <cellStyle name="40% - Accent3 4 4 2" xfId="1015" xr:uid="{00000000-0005-0000-0000-00009C1B0000}"/>
    <cellStyle name="40% - Accent3 4 4 2 2" xfId="3704" xr:uid="{00000000-0005-0000-0000-00009D1B0000}"/>
    <cellStyle name="40% - Accent3 4 4 2 2 2" xfId="8243" xr:uid="{00000000-0005-0000-0000-00009E1B0000}"/>
    <cellStyle name="40% - Accent3 4 4 2 2 3" xfId="16243" xr:uid="{00000000-0005-0000-0000-00009F1B0000}"/>
    <cellStyle name="40% - Accent3 4 4 2 3" xfId="4628" xr:uid="{00000000-0005-0000-0000-0000A01B0000}"/>
    <cellStyle name="40% - Accent3 4 4 2 3 2" xfId="8244" xr:uid="{00000000-0005-0000-0000-0000A11B0000}"/>
    <cellStyle name="40% - Accent3 4 4 2 3 3" xfId="16244" xr:uid="{00000000-0005-0000-0000-0000A21B0000}"/>
    <cellStyle name="40% - Accent3 4 4 2 4" xfId="8245" xr:uid="{00000000-0005-0000-0000-0000A31B0000}"/>
    <cellStyle name="40% - Accent3 4 4 2 4 2" xfId="16245" xr:uid="{00000000-0005-0000-0000-0000A41B0000}"/>
    <cellStyle name="40% - Accent3 4 4 2 5" xfId="8242" xr:uid="{00000000-0005-0000-0000-0000A51B0000}"/>
    <cellStyle name="40% - Accent3 4 4 2 6" xfId="13353" xr:uid="{00000000-0005-0000-0000-0000A61B0000}"/>
    <cellStyle name="40% - Accent3 4 4 3" xfId="1692" xr:uid="{00000000-0005-0000-0000-0000A71B0000}"/>
    <cellStyle name="40% - Accent3 4 4 3 2" xfId="8246" xr:uid="{00000000-0005-0000-0000-0000A81B0000}"/>
    <cellStyle name="40% - Accent3 4 4 3 3" xfId="13354" xr:uid="{00000000-0005-0000-0000-0000A91B0000}"/>
    <cellStyle name="40% - Accent3 4 4 4" xfId="2406" xr:uid="{00000000-0005-0000-0000-0000AA1B0000}"/>
    <cellStyle name="40% - Accent3 4 4 4 2" xfId="8247" xr:uid="{00000000-0005-0000-0000-0000AB1B0000}"/>
    <cellStyle name="40% - Accent3 4 4 4 3" xfId="16246" xr:uid="{00000000-0005-0000-0000-0000AC1B0000}"/>
    <cellStyle name="40% - Accent3 4 4 5" xfId="4627" xr:uid="{00000000-0005-0000-0000-0000AD1B0000}"/>
    <cellStyle name="40% - Accent3 4 4 5 2" xfId="8248" xr:uid="{00000000-0005-0000-0000-0000AE1B0000}"/>
    <cellStyle name="40% - Accent3 4 4 5 3" xfId="16247" xr:uid="{00000000-0005-0000-0000-0000AF1B0000}"/>
    <cellStyle name="40% - Accent3 4 4 6" xfId="8249" xr:uid="{00000000-0005-0000-0000-0000B01B0000}"/>
    <cellStyle name="40% - Accent3 4 4 6 2" xfId="16248" xr:uid="{00000000-0005-0000-0000-0000B11B0000}"/>
    <cellStyle name="40% - Accent3 4 4 7" xfId="8241" xr:uid="{00000000-0005-0000-0000-0000B21B0000}"/>
    <cellStyle name="40% - Accent3 4 4 8" xfId="13352" xr:uid="{00000000-0005-0000-0000-0000B31B0000}"/>
    <cellStyle name="40% - Accent3 4 5" xfId="463" xr:uid="{00000000-0005-0000-0000-0000B41B0000}"/>
    <cellStyle name="40% - Accent3 4 5 2" xfId="1369" xr:uid="{00000000-0005-0000-0000-0000B51B0000}"/>
    <cellStyle name="40% - Accent3 4 5 2 2" xfId="3754" xr:uid="{00000000-0005-0000-0000-0000B61B0000}"/>
    <cellStyle name="40% - Accent3 4 5 2 2 2" xfId="8252" xr:uid="{00000000-0005-0000-0000-0000B71B0000}"/>
    <cellStyle name="40% - Accent3 4 5 2 2 3" xfId="16249" xr:uid="{00000000-0005-0000-0000-0000B81B0000}"/>
    <cellStyle name="40% - Accent3 4 5 2 3" xfId="4630" xr:uid="{00000000-0005-0000-0000-0000B91B0000}"/>
    <cellStyle name="40% - Accent3 4 5 2 3 2" xfId="8253" xr:uid="{00000000-0005-0000-0000-0000BA1B0000}"/>
    <cellStyle name="40% - Accent3 4 5 2 3 3" xfId="16250" xr:uid="{00000000-0005-0000-0000-0000BB1B0000}"/>
    <cellStyle name="40% - Accent3 4 5 2 4" xfId="8254" xr:uid="{00000000-0005-0000-0000-0000BC1B0000}"/>
    <cellStyle name="40% - Accent3 4 5 2 4 2" xfId="16251" xr:uid="{00000000-0005-0000-0000-0000BD1B0000}"/>
    <cellStyle name="40% - Accent3 4 5 2 5" xfId="8251" xr:uid="{00000000-0005-0000-0000-0000BE1B0000}"/>
    <cellStyle name="40% - Accent3 4 5 2 6" xfId="13356" xr:uid="{00000000-0005-0000-0000-0000BF1B0000}"/>
    <cellStyle name="40% - Accent3 4 5 3" xfId="1693" xr:uid="{00000000-0005-0000-0000-0000C01B0000}"/>
    <cellStyle name="40% - Accent3 4 5 3 2" xfId="8255" xr:uid="{00000000-0005-0000-0000-0000C11B0000}"/>
    <cellStyle name="40% - Accent3 4 5 3 3" xfId="13357" xr:uid="{00000000-0005-0000-0000-0000C21B0000}"/>
    <cellStyle name="40% - Accent3 4 5 4" xfId="2407" xr:uid="{00000000-0005-0000-0000-0000C31B0000}"/>
    <cellStyle name="40% - Accent3 4 5 4 2" xfId="8256" xr:uid="{00000000-0005-0000-0000-0000C41B0000}"/>
    <cellStyle name="40% - Accent3 4 5 4 3" xfId="16252" xr:uid="{00000000-0005-0000-0000-0000C51B0000}"/>
    <cellStyle name="40% - Accent3 4 5 5" xfId="4629" xr:uid="{00000000-0005-0000-0000-0000C61B0000}"/>
    <cellStyle name="40% - Accent3 4 5 5 2" xfId="8257" xr:uid="{00000000-0005-0000-0000-0000C71B0000}"/>
    <cellStyle name="40% - Accent3 4 5 5 3" xfId="16253" xr:uid="{00000000-0005-0000-0000-0000C81B0000}"/>
    <cellStyle name="40% - Accent3 4 5 6" xfId="8258" xr:uid="{00000000-0005-0000-0000-0000C91B0000}"/>
    <cellStyle name="40% - Accent3 4 5 6 2" xfId="16254" xr:uid="{00000000-0005-0000-0000-0000CA1B0000}"/>
    <cellStyle name="40% - Accent3 4 5 7" xfId="8250" xr:uid="{00000000-0005-0000-0000-0000CB1B0000}"/>
    <cellStyle name="40% - Accent3 4 5 8" xfId="13355" xr:uid="{00000000-0005-0000-0000-0000CC1B0000}"/>
    <cellStyle name="40% - Accent3 4 6" xfId="1012" xr:uid="{00000000-0005-0000-0000-0000CD1B0000}"/>
    <cellStyle name="40% - Accent3 4 6 2" xfId="1694" xr:uid="{00000000-0005-0000-0000-0000CE1B0000}"/>
    <cellStyle name="40% - Accent3 4 6 2 2" xfId="3814" xr:uid="{00000000-0005-0000-0000-0000CF1B0000}"/>
    <cellStyle name="40% - Accent3 4 6 2 2 2" xfId="8261" xr:uid="{00000000-0005-0000-0000-0000D01B0000}"/>
    <cellStyle name="40% - Accent3 4 6 2 2 3" xfId="16255" xr:uid="{00000000-0005-0000-0000-0000D11B0000}"/>
    <cellStyle name="40% - Accent3 4 6 2 3" xfId="4632" xr:uid="{00000000-0005-0000-0000-0000D21B0000}"/>
    <cellStyle name="40% - Accent3 4 6 2 3 2" xfId="8262" xr:uid="{00000000-0005-0000-0000-0000D31B0000}"/>
    <cellStyle name="40% - Accent3 4 6 2 3 3" xfId="16256" xr:uid="{00000000-0005-0000-0000-0000D41B0000}"/>
    <cellStyle name="40% - Accent3 4 6 2 4" xfId="8263" xr:uid="{00000000-0005-0000-0000-0000D51B0000}"/>
    <cellStyle name="40% - Accent3 4 6 2 4 2" xfId="16257" xr:uid="{00000000-0005-0000-0000-0000D61B0000}"/>
    <cellStyle name="40% - Accent3 4 6 2 5" xfId="8260" xr:uid="{00000000-0005-0000-0000-0000D71B0000}"/>
    <cellStyle name="40% - Accent3 4 6 2 6" xfId="13359" xr:uid="{00000000-0005-0000-0000-0000D81B0000}"/>
    <cellStyle name="40% - Accent3 4 6 3" xfId="2408" xr:uid="{00000000-0005-0000-0000-0000D91B0000}"/>
    <cellStyle name="40% - Accent3 4 6 3 2" xfId="8264" xr:uid="{00000000-0005-0000-0000-0000DA1B0000}"/>
    <cellStyle name="40% - Accent3 4 6 3 3" xfId="13360" xr:uid="{00000000-0005-0000-0000-0000DB1B0000}"/>
    <cellStyle name="40% - Accent3 4 6 4" xfId="4631" xr:uid="{00000000-0005-0000-0000-0000DC1B0000}"/>
    <cellStyle name="40% - Accent3 4 6 4 2" xfId="8265" xr:uid="{00000000-0005-0000-0000-0000DD1B0000}"/>
    <cellStyle name="40% - Accent3 4 6 4 3" xfId="16258" xr:uid="{00000000-0005-0000-0000-0000DE1B0000}"/>
    <cellStyle name="40% - Accent3 4 6 5" xfId="8266" xr:uid="{00000000-0005-0000-0000-0000DF1B0000}"/>
    <cellStyle name="40% - Accent3 4 6 5 2" xfId="16259" xr:uid="{00000000-0005-0000-0000-0000E01B0000}"/>
    <cellStyle name="40% - Accent3 4 6 6" xfId="8259" xr:uid="{00000000-0005-0000-0000-0000E11B0000}"/>
    <cellStyle name="40% - Accent3 4 6 7" xfId="13358" xr:uid="{00000000-0005-0000-0000-0000E21B0000}"/>
    <cellStyle name="40% - Accent3 4 7" xfId="1689" xr:uid="{00000000-0005-0000-0000-0000E31B0000}"/>
    <cellStyle name="40% - Accent3 4 7 2" xfId="3874" xr:uid="{00000000-0005-0000-0000-0000E41B0000}"/>
    <cellStyle name="40% - Accent3 4 7 2 2" xfId="4634" xr:uid="{00000000-0005-0000-0000-0000E51B0000}"/>
    <cellStyle name="40% - Accent3 4 7 2 2 2" xfId="8269" xr:uid="{00000000-0005-0000-0000-0000E61B0000}"/>
    <cellStyle name="40% - Accent3 4 7 2 2 3" xfId="16260" xr:uid="{00000000-0005-0000-0000-0000E71B0000}"/>
    <cellStyle name="40% - Accent3 4 7 2 3" xfId="8270" xr:uid="{00000000-0005-0000-0000-0000E81B0000}"/>
    <cellStyle name="40% - Accent3 4 7 2 3 2" xfId="16261" xr:uid="{00000000-0005-0000-0000-0000E91B0000}"/>
    <cellStyle name="40% - Accent3 4 7 2 4" xfId="8268" xr:uid="{00000000-0005-0000-0000-0000EA1B0000}"/>
    <cellStyle name="40% - Accent3 4 7 2 5" xfId="13362" xr:uid="{00000000-0005-0000-0000-0000EB1B0000}"/>
    <cellStyle name="40% - Accent3 4 7 3" xfId="2409" xr:uid="{00000000-0005-0000-0000-0000EC1B0000}"/>
    <cellStyle name="40% - Accent3 4 7 3 2" xfId="8271" xr:uid="{00000000-0005-0000-0000-0000ED1B0000}"/>
    <cellStyle name="40% - Accent3 4 7 3 3" xfId="13363" xr:uid="{00000000-0005-0000-0000-0000EE1B0000}"/>
    <cellStyle name="40% - Accent3 4 7 4" xfId="4633" xr:uid="{00000000-0005-0000-0000-0000EF1B0000}"/>
    <cellStyle name="40% - Accent3 4 7 4 2" xfId="8272" xr:uid="{00000000-0005-0000-0000-0000F01B0000}"/>
    <cellStyle name="40% - Accent3 4 7 4 3" xfId="16262" xr:uid="{00000000-0005-0000-0000-0000F11B0000}"/>
    <cellStyle name="40% - Accent3 4 7 5" xfId="8273" xr:uid="{00000000-0005-0000-0000-0000F21B0000}"/>
    <cellStyle name="40% - Accent3 4 7 5 2" xfId="16263" xr:uid="{00000000-0005-0000-0000-0000F31B0000}"/>
    <cellStyle name="40% - Accent3 4 7 6" xfId="8267" xr:uid="{00000000-0005-0000-0000-0000F41B0000}"/>
    <cellStyle name="40% - Accent3 4 7 7" xfId="13361" xr:uid="{00000000-0005-0000-0000-0000F51B0000}"/>
    <cellStyle name="40% - Accent3 4 8" xfId="3957" xr:uid="{00000000-0005-0000-0000-0000F61B0000}"/>
    <cellStyle name="40% - Accent3 4 8 2" xfId="4635" xr:uid="{00000000-0005-0000-0000-0000F71B0000}"/>
    <cellStyle name="40% - Accent3 4 8 2 2" xfId="8275" xr:uid="{00000000-0005-0000-0000-0000F81B0000}"/>
    <cellStyle name="40% - Accent3 4 8 2 3" xfId="13365" xr:uid="{00000000-0005-0000-0000-0000F91B0000}"/>
    <cellStyle name="40% - Accent3 4 8 3" xfId="8276" xr:uid="{00000000-0005-0000-0000-0000FA1B0000}"/>
    <cellStyle name="40% - Accent3 4 8 3 2" xfId="16264" xr:uid="{00000000-0005-0000-0000-0000FB1B0000}"/>
    <cellStyle name="40% - Accent3 4 8 4" xfId="8274" xr:uid="{00000000-0005-0000-0000-0000FC1B0000}"/>
    <cellStyle name="40% - Accent3 4 8 5" xfId="13364" xr:uid="{00000000-0005-0000-0000-0000FD1B0000}"/>
    <cellStyle name="40% - Accent3 4 9" xfId="3553" xr:uid="{00000000-0005-0000-0000-0000FE1B0000}"/>
    <cellStyle name="40% - Accent3 4 9 2" xfId="4636" xr:uid="{00000000-0005-0000-0000-0000FF1B0000}"/>
    <cellStyle name="40% - Accent3 4 9 2 2" xfId="8278" xr:uid="{00000000-0005-0000-0000-0000001C0000}"/>
    <cellStyle name="40% - Accent3 4 9 2 3" xfId="13367" xr:uid="{00000000-0005-0000-0000-0000011C0000}"/>
    <cellStyle name="40% - Accent3 4 9 3" xfId="8279" xr:uid="{00000000-0005-0000-0000-0000021C0000}"/>
    <cellStyle name="40% - Accent3 4 9 3 2" xfId="16265" xr:uid="{00000000-0005-0000-0000-0000031C0000}"/>
    <cellStyle name="40% - Accent3 4 9 4" xfId="8277" xr:uid="{00000000-0005-0000-0000-0000041C0000}"/>
    <cellStyle name="40% - Accent3 4 9 5" xfId="13366" xr:uid="{00000000-0005-0000-0000-0000051C0000}"/>
    <cellStyle name="40% - Accent3 5" xfId="136" xr:uid="{00000000-0005-0000-0000-0000061C0000}"/>
    <cellStyle name="40% - Accent3 5 10" xfId="4637" xr:uid="{00000000-0005-0000-0000-0000071C0000}"/>
    <cellStyle name="40% - Accent3 5 10 2" xfId="8281" xr:uid="{00000000-0005-0000-0000-0000081C0000}"/>
    <cellStyle name="40% - Accent3 5 10 3" xfId="13369" xr:uid="{00000000-0005-0000-0000-0000091C0000}"/>
    <cellStyle name="40% - Accent3 5 11" xfId="8282" xr:uid="{00000000-0005-0000-0000-00000A1C0000}"/>
    <cellStyle name="40% - Accent3 5 11 2" xfId="13370" xr:uid="{00000000-0005-0000-0000-00000B1C0000}"/>
    <cellStyle name="40% - Accent3 5 12" xfId="8280" xr:uid="{00000000-0005-0000-0000-00000C1C0000}"/>
    <cellStyle name="40% - Accent3 5 13" xfId="13368" xr:uid="{00000000-0005-0000-0000-00000D1C0000}"/>
    <cellStyle name="40% - Accent3 5 2" xfId="468" xr:uid="{00000000-0005-0000-0000-00000E1C0000}"/>
    <cellStyle name="40% - Accent3 5 2 2" xfId="1017" xr:uid="{00000000-0005-0000-0000-00000F1C0000}"/>
    <cellStyle name="40% - Accent3 5 2 2 2" xfId="3664" xr:uid="{00000000-0005-0000-0000-0000101C0000}"/>
    <cellStyle name="40% - Accent3 5 2 2 2 2" xfId="8285" xr:uid="{00000000-0005-0000-0000-0000111C0000}"/>
    <cellStyle name="40% - Accent3 5 2 2 2 3" xfId="16266" xr:uid="{00000000-0005-0000-0000-0000121C0000}"/>
    <cellStyle name="40% - Accent3 5 2 2 3" xfId="4639" xr:uid="{00000000-0005-0000-0000-0000131C0000}"/>
    <cellStyle name="40% - Accent3 5 2 2 3 2" xfId="8286" xr:uid="{00000000-0005-0000-0000-0000141C0000}"/>
    <cellStyle name="40% - Accent3 5 2 2 3 3" xfId="16267" xr:uid="{00000000-0005-0000-0000-0000151C0000}"/>
    <cellStyle name="40% - Accent3 5 2 2 4" xfId="8287" xr:uid="{00000000-0005-0000-0000-0000161C0000}"/>
    <cellStyle name="40% - Accent3 5 2 2 4 2" xfId="16268" xr:uid="{00000000-0005-0000-0000-0000171C0000}"/>
    <cellStyle name="40% - Accent3 5 2 2 5" xfId="8284" xr:uid="{00000000-0005-0000-0000-0000181C0000}"/>
    <cellStyle name="40% - Accent3 5 2 2 6" xfId="13372" xr:uid="{00000000-0005-0000-0000-0000191C0000}"/>
    <cellStyle name="40% - Accent3 5 2 3" xfId="1696" xr:uid="{00000000-0005-0000-0000-00001A1C0000}"/>
    <cellStyle name="40% - Accent3 5 2 3 2" xfId="8288" xr:uid="{00000000-0005-0000-0000-00001B1C0000}"/>
    <cellStyle name="40% - Accent3 5 2 3 3" xfId="13373" xr:uid="{00000000-0005-0000-0000-00001C1C0000}"/>
    <cellStyle name="40% - Accent3 5 2 4" xfId="2411" xr:uid="{00000000-0005-0000-0000-00001D1C0000}"/>
    <cellStyle name="40% - Accent3 5 2 4 2" xfId="8289" xr:uid="{00000000-0005-0000-0000-00001E1C0000}"/>
    <cellStyle name="40% - Accent3 5 2 4 3" xfId="16269" xr:uid="{00000000-0005-0000-0000-00001F1C0000}"/>
    <cellStyle name="40% - Accent3 5 2 5" xfId="4638" xr:uid="{00000000-0005-0000-0000-0000201C0000}"/>
    <cellStyle name="40% - Accent3 5 2 5 2" xfId="8290" xr:uid="{00000000-0005-0000-0000-0000211C0000}"/>
    <cellStyle name="40% - Accent3 5 2 5 3" xfId="16270" xr:uid="{00000000-0005-0000-0000-0000221C0000}"/>
    <cellStyle name="40% - Accent3 5 2 6" xfId="8291" xr:uid="{00000000-0005-0000-0000-0000231C0000}"/>
    <cellStyle name="40% - Accent3 5 2 6 2" xfId="16271" xr:uid="{00000000-0005-0000-0000-0000241C0000}"/>
    <cellStyle name="40% - Accent3 5 2 7" xfId="8283" xr:uid="{00000000-0005-0000-0000-0000251C0000}"/>
    <cellStyle name="40% - Accent3 5 2 8" xfId="13371" xr:uid="{00000000-0005-0000-0000-0000261C0000}"/>
    <cellStyle name="40% - Accent3 5 3" xfId="469" xr:uid="{00000000-0005-0000-0000-0000271C0000}"/>
    <cellStyle name="40% - Accent3 5 3 2" xfId="1018" xr:uid="{00000000-0005-0000-0000-0000281C0000}"/>
    <cellStyle name="40% - Accent3 5 3 2 2" xfId="3714" xr:uid="{00000000-0005-0000-0000-0000291C0000}"/>
    <cellStyle name="40% - Accent3 5 3 2 2 2" xfId="8294" xr:uid="{00000000-0005-0000-0000-00002A1C0000}"/>
    <cellStyle name="40% - Accent3 5 3 2 2 3" xfId="16272" xr:uid="{00000000-0005-0000-0000-00002B1C0000}"/>
    <cellStyle name="40% - Accent3 5 3 2 3" xfId="4641" xr:uid="{00000000-0005-0000-0000-00002C1C0000}"/>
    <cellStyle name="40% - Accent3 5 3 2 3 2" xfId="8295" xr:uid="{00000000-0005-0000-0000-00002D1C0000}"/>
    <cellStyle name="40% - Accent3 5 3 2 3 3" xfId="16273" xr:uid="{00000000-0005-0000-0000-00002E1C0000}"/>
    <cellStyle name="40% - Accent3 5 3 2 4" xfId="8296" xr:uid="{00000000-0005-0000-0000-00002F1C0000}"/>
    <cellStyle name="40% - Accent3 5 3 2 4 2" xfId="16274" xr:uid="{00000000-0005-0000-0000-0000301C0000}"/>
    <cellStyle name="40% - Accent3 5 3 2 5" xfId="8293" xr:uid="{00000000-0005-0000-0000-0000311C0000}"/>
    <cellStyle name="40% - Accent3 5 3 2 6" xfId="13375" xr:uid="{00000000-0005-0000-0000-0000321C0000}"/>
    <cellStyle name="40% - Accent3 5 3 3" xfId="1697" xr:uid="{00000000-0005-0000-0000-0000331C0000}"/>
    <cellStyle name="40% - Accent3 5 3 3 2" xfId="8297" xr:uid="{00000000-0005-0000-0000-0000341C0000}"/>
    <cellStyle name="40% - Accent3 5 3 3 3" xfId="13376" xr:uid="{00000000-0005-0000-0000-0000351C0000}"/>
    <cellStyle name="40% - Accent3 5 3 4" xfId="2412" xr:uid="{00000000-0005-0000-0000-0000361C0000}"/>
    <cellStyle name="40% - Accent3 5 3 4 2" xfId="8298" xr:uid="{00000000-0005-0000-0000-0000371C0000}"/>
    <cellStyle name="40% - Accent3 5 3 4 3" xfId="16275" xr:uid="{00000000-0005-0000-0000-0000381C0000}"/>
    <cellStyle name="40% - Accent3 5 3 5" xfId="4640" xr:uid="{00000000-0005-0000-0000-0000391C0000}"/>
    <cellStyle name="40% - Accent3 5 3 5 2" xfId="8299" xr:uid="{00000000-0005-0000-0000-00003A1C0000}"/>
    <cellStyle name="40% - Accent3 5 3 5 3" xfId="16276" xr:uid="{00000000-0005-0000-0000-00003B1C0000}"/>
    <cellStyle name="40% - Accent3 5 3 6" xfId="8300" xr:uid="{00000000-0005-0000-0000-00003C1C0000}"/>
    <cellStyle name="40% - Accent3 5 3 6 2" xfId="16277" xr:uid="{00000000-0005-0000-0000-00003D1C0000}"/>
    <cellStyle name="40% - Accent3 5 3 7" xfId="8292" xr:uid="{00000000-0005-0000-0000-00003E1C0000}"/>
    <cellStyle name="40% - Accent3 5 3 8" xfId="13374" xr:uid="{00000000-0005-0000-0000-00003F1C0000}"/>
    <cellStyle name="40% - Accent3 5 4" xfId="467" xr:uid="{00000000-0005-0000-0000-0000401C0000}"/>
    <cellStyle name="40% - Accent3 5 4 2" xfId="1385" xr:uid="{00000000-0005-0000-0000-0000411C0000}"/>
    <cellStyle name="40% - Accent3 5 4 2 2" xfId="3764" xr:uid="{00000000-0005-0000-0000-0000421C0000}"/>
    <cellStyle name="40% - Accent3 5 4 2 2 2" xfId="8303" xr:uid="{00000000-0005-0000-0000-0000431C0000}"/>
    <cellStyle name="40% - Accent3 5 4 2 2 3" xfId="16278" xr:uid="{00000000-0005-0000-0000-0000441C0000}"/>
    <cellStyle name="40% - Accent3 5 4 2 3" xfId="4643" xr:uid="{00000000-0005-0000-0000-0000451C0000}"/>
    <cellStyle name="40% - Accent3 5 4 2 3 2" xfId="8304" xr:uid="{00000000-0005-0000-0000-0000461C0000}"/>
    <cellStyle name="40% - Accent3 5 4 2 3 3" xfId="16279" xr:uid="{00000000-0005-0000-0000-0000471C0000}"/>
    <cellStyle name="40% - Accent3 5 4 2 4" xfId="8305" xr:uid="{00000000-0005-0000-0000-0000481C0000}"/>
    <cellStyle name="40% - Accent3 5 4 2 4 2" xfId="16280" xr:uid="{00000000-0005-0000-0000-0000491C0000}"/>
    <cellStyle name="40% - Accent3 5 4 2 5" xfId="8302" xr:uid="{00000000-0005-0000-0000-00004A1C0000}"/>
    <cellStyle name="40% - Accent3 5 4 2 6" xfId="13378" xr:uid="{00000000-0005-0000-0000-00004B1C0000}"/>
    <cellStyle name="40% - Accent3 5 4 3" xfId="1698" xr:uid="{00000000-0005-0000-0000-00004C1C0000}"/>
    <cellStyle name="40% - Accent3 5 4 3 2" xfId="8306" xr:uid="{00000000-0005-0000-0000-00004D1C0000}"/>
    <cellStyle name="40% - Accent3 5 4 3 3" xfId="13379" xr:uid="{00000000-0005-0000-0000-00004E1C0000}"/>
    <cellStyle name="40% - Accent3 5 4 4" xfId="2413" xr:uid="{00000000-0005-0000-0000-00004F1C0000}"/>
    <cellStyle name="40% - Accent3 5 4 4 2" xfId="8307" xr:uid="{00000000-0005-0000-0000-0000501C0000}"/>
    <cellStyle name="40% - Accent3 5 4 4 3" xfId="16281" xr:uid="{00000000-0005-0000-0000-0000511C0000}"/>
    <cellStyle name="40% - Accent3 5 4 5" xfId="4642" xr:uid="{00000000-0005-0000-0000-0000521C0000}"/>
    <cellStyle name="40% - Accent3 5 4 5 2" xfId="8308" xr:uid="{00000000-0005-0000-0000-0000531C0000}"/>
    <cellStyle name="40% - Accent3 5 4 5 3" xfId="16282" xr:uid="{00000000-0005-0000-0000-0000541C0000}"/>
    <cellStyle name="40% - Accent3 5 4 6" xfId="8309" xr:uid="{00000000-0005-0000-0000-0000551C0000}"/>
    <cellStyle name="40% - Accent3 5 4 6 2" xfId="16283" xr:uid="{00000000-0005-0000-0000-0000561C0000}"/>
    <cellStyle name="40% - Accent3 5 4 7" xfId="8301" xr:uid="{00000000-0005-0000-0000-0000571C0000}"/>
    <cellStyle name="40% - Accent3 5 4 8" xfId="13377" xr:uid="{00000000-0005-0000-0000-0000581C0000}"/>
    <cellStyle name="40% - Accent3 5 5" xfId="1016" xr:uid="{00000000-0005-0000-0000-0000591C0000}"/>
    <cellStyle name="40% - Accent3 5 5 2" xfId="1699" xr:uid="{00000000-0005-0000-0000-00005A1C0000}"/>
    <cellStyle name="40% - Accent3 5 5 2 2" xfId="3824" xr:uid="{00000000-0005-0000-0000-00005B1C0000}"/>
    <cellStyle name="40% - Accent3 5 5 2 2 2" xfId="8312" xr:uid="{00000000-0005-0000-0000-00005C1C0000}"/>
    <cellStyle name="40% - Accent3 5 5 2 2 3" xfId="16284" xr:uid="{00000000-0005-0000-0000-00005D1C0000}"/>
    <cellStyle name="40% - Accent3 5 5 2 3" xfId="4645" xr:uid="{00000000-0005-0000-0000-00005E1C0000}"/>
    <cellStyle name="40% - Accent3 5 5 2 3 2" xfId="8313" xr:uid="{00000000-0005-0000-0000-00005F1C0000}"/>
    <cellStyle name="40% - Accent3 5 5 2 3 3" xfId="16285" xr:uid="{00000000-0005-0000-0000-0000601C0000}"/>
    <cellStyle name="40% - Accent3 5 5 2 4" xfId="8314" xr:uid="{00000000-0005-0000-0000-0000611C0000}"/>
    <cellStyle name="40% - Accent3 5 5 2 4 2" xfId="16286" xr:uid="{00000000-0005-0000-0000-0000621C0000}"/>
    <cellStyle name="40% - Accent3 5 5 2 5" xfId="8311" xr:uid="{00000000-0005-0000-0000-0000631C0000}"/>
    <cellStyle name="40% - Accent3 5 5 2 6" xfId="13381" xr:uid="{00000000-0005-0000-0000-0000641C0000}"/>
    <cellStyle name="40% - Accent3 5 5 3" xfId="2414" xr:uid="{00000000-0005-0000-0000-0000651C0000}"/>
    <cellStyle name="40% - Accent3 5 5 3 2" xfId="8315" xr:uid="{00000000-0005-0000-0000-0000661C0000}"/>
    <cellStyle name="40% - Accent3 5 5 3 3" xfId="13382" xr:uid="{00000000-0005-0000-0000-0000671C0000}"/>
    <cellStyle name="40% - Accent3 5 5 4" xfId="4644" xr:uid="{00000000-0005-0000-0000-0000681C0000}"/>
    <cellStyle name="40% - Accent3 5 5 4 2" xfId="8316" xr:uid="{00000000-0005-0000-0000-0000691C0000}"/>
    <cellStyle name="40% - Accent3 5 5 4 3" xfId="16287" xr:uid="{00000000-0005-0000-0000-00006A1C0000}"/>
    <cellStyle name="40% - Accent3 5 5 5" xfId="8317" xr:uid="{00000000-0005-0000-0000-00006B1C0000}"/>
    <cellStyle name="40% - Accent3 5 5 5 2" xfId="16288" xr:uid="{00000000-0005-0000-0000-00006C1C0000}"/>
    <cellStyle name="40% - Accent3 5 5 6" xfId="8310" xr:uid="{00000000-0005-0000-0000-00006D1C0000}"/>
    <cellStyle name="40% - Accent3 5 5 7" xfId="13380" xr:uid="{00000000-0005-0000-0000-00006E1C0000}"/>
    <cellStyle name="40% - Accent3 5 6" xfId="1695" xr:uid="{00000000-0005-0000-0000-00006F1C0000}"/>
    <cellStyle name="40% - Accent3 5 6 2" xfId="3884" xr:uid="{00000000-0005-0000-0000-0000701C0000}"/>
    <cellStyle name="40% - Accent3 5 6 2 2" xfId="4647" xr:uid="{00000000-0005-0000-0000-0000711C0000}"/>
    <cellStyle name="40% - Accent3 5 6 2 2 2" xfId="8320" xr:uid="{00000000-0005-0000-0000-0000721C0000}"/>
    <cellStyle name="40% - Accent3 5 6 2 2 3" xfId="16289" xr:uid="{00000000-0005-0000-0000-0000731C0000}"/>
    <cellStyle name="40% - Accent3 5 6 2 3" xfId="8321" xr:uid="{00000000-0005-0000-0000-0000741C0000}"/>
    <cellStyle name="40% - Accent3 5 6 2 3 2" xfId="16290" xr:uid="{00000000-0005-0000-0000-0000751C0000}"/>
    <cellStyle name="40% - Accent3 5 6 2 4" xfId="8319" xr:uid="{00000000-0005-0000-0000-0000761C0000}"/>
    <cellStyle name="40% - Accent3 5 6 2 5" xfId="13384" xr:uid="{00000000-0005-0000-0000-0000771C0000}"/>
    <cellStyle name="40% - Accent3 5 6 3" xfId="2415" xr:uid="{00000000-0005-0000-0000-0000781C0000}"/>
    <cellStyle name="40% - Accent3 5 6 3 2" xfId="8322" xr:uid="{00000000-0005-0000-0000-0000791C0000}"/>
    <cellStyle name="40% - Accent3 5 6 3 3" xfId="13385" xr:uid="{00000000-0005-0000-0000-00007A1C0000}"/>
    <cellStyle name="40% - Accent3 5 6 4" xfId="4646" xr:uid="{00000000-0005-0000-0000-00007B1C0000}"/>
    <cellStyle name="40% - Accent3 5 6 4 2" xfId="8323" xr:uid="{00000000-0005-0000-0000-00007C1C0000}"/>
    <cellStyle name="40% - Accent3 5 6 4 3" xfId="16291" xr:uid="{00000000-0005-0000-0000-00007D1C0000}"/>
    <cellStyle name="40% - Accent3 5 6 5" xfId="8324" xr:uid="{00000000-0005-0000-0000-00007E1C0000}"/>
    <cellStyle name="40% - Accent3 5 6 5 2" xfId="16292" xr:uid="{00000000-0005-0000-0000-00007F1C0000}"/>
    <cellStyle name="40% - Accent3 5 6 6" xfId="8318" xr:uid="{00000000-0005-0000-0000-0000801C0000}"/>
    <cellStyle name="40% - Accent3 5 6 7" xfId="13383" xr:uid="{00000000-0005-0000-0000-0000811C0000}"/>
    <cellStyle name="40% - Accent3 5 7" xfId="3973" xr:uid="{00000000-0005-0000-0000-0000821C0000}"/>
    <cellStyle name="40% - Accent3 5 7 2" xfId="4648" xr:uid="{00000000-0005-0000-0000-0000831C0000}"/>
    <cellStyle name="40% - Accent3 5 7 2 2" xfId="8326" xr:uid="{00000000-0005-0000-0000-0000841C0000}"/>
    <cellStyle name="40% - Accent3 5 7 2 3" xfId="13387" xr:uid="{00000000-0005-0000-0000-0000851C0000}"/>
    <cellStyle name="40% - Accent3 5 7 3" xfId="8327" xr:uid="{00000000-0005-0000-0000-0000861C0000}"/>
    <cellStyle name="40% - Accent3 5 7 3 2" xfId="16293" xr:uid="{00000000-0005-0000-0000-0000871C0000}"/>
    <cellStyle name="40% - Accent3 5 7 4" xfId="8325" xr:uid="{00000000-0005-0000-0000-0000881C0000}"/>
    <cellStyle name="40% - Accent3 5 7 5" xfId="13386" xr:uid="{00000000-0005-0000-0000-0000891C0000}"/>
    <cellStyle name="40% - Accent3 5 8" xfId="3583" xr:uid="{00000000-0005-0000-0000-00008A1C0000}"/>
    <cellStyle name="40% - Accent3 5 8 2" xfId="4649" xr:uid="{00000000-0005-0000-0000-00008B1C0000}"/>
    <cellStyle name="40% - Accent3 5 8 2 2" xfId="8329" xr:uid="{00000000-0005-0000-0000-00008C1C0000}"/>
    <cellStyle name="40% - Accent3 5 8 2 3" xfId="13389" xr:uid="{00000000-0005-0000-0000-00008D1C0000}"/>
    <cellStyle name="40% - Accent3 5 8 3" xfId="8330" xr:uid="{00000000-0005-0000-0000-00008E1C0000}"/>
    <cellStyle name="40% - Accent3 5 8 3 2" xfId="16294" xr:uid="{00000000-0005-0000-0000-00008F1C0000}"/>
    <cellStyle name="40% - Accent3 5 8 4" xfId="8328" xr:uid="{00000000-0005-0000-0000-0000901C0000}"/>
    <cellStyle name="40% - Accent3 5 8 5" xfId="13388" xr:uid="{00000000-0005-0000-0000-0000911C0000}"/>
    <cellStyle name="40% - Accent3 5 9" xfId="2410" xr:uid="{00000000-0005-0000-0000-0000921C0000}"/>
    <cellStyle name="40% - Accent3 5 9 2" xfId="8331" xr:uid="{00000000-0005-0000-0000-0000931C0000}"/>
    <cellStyle name="40% - Accent3 5 9 3" xfId="13390" xr:uid="{00000000-0005-0000-0000-0000941C0000}"/>
    <cellStyle name="40% - Accent3 6" xfId="470" xr:uid="{00000000-0005-0000-0000-0000951C0000}"/>
    <cellStyle name="40% - Accent3 6 10" xfId="8332" xr:uid="{00000000-0005-0000-0000-0000961C0000}"/>
    <cellStyle name="40% - Accent3 6 11" xfId="13391" xr:uid="{00000000-0005-0000-0000-0000971C0000}"/>
    <cellStyle name="40% - Accent3 6 2" xfId="1399" xr:uid="{00000000-0005-0000-0000-0000981C0000}"/>
    <cellStyle name="40% - Accent3 6 2 2" xfId="1701" xr:uid="{00000000-0005-0000-0000-0000991C0000}"/>
    <cellStyle name="40% - Accent3 6 2 2 2" xfId="3774" xr:uid="{00000000-0005-0000-0000-00009A1C0000}"/>
    <cellStyle name="40% - Accent3 6 2 2 2 2" xfId="8335" xr:uid="{00000000-0005-0000-0000-00009B1C0000}"/>
    <cellStyle name="40% - Accent3 6 2 2 2 3" xfId="16295" xr:uid="{00000000-0005-0000-0000-00009C1C0000}"/>
    <cellStyle name="40% - Accent3 6 2 2 3" xfId="4652" xr:uid="{00000000-0005-0000-0000-00009D1C0000}"/>
    <cellStyle name="40% - Accent3 6 2 2 3 2" xfId="8336" xr:uid="{00000000-0005-0000-0000-00009E1C0000}"/>
    <cellStyle name="40% - Accent3 6 2 2 3 3" xfId="16296" xr:uid="{00000000-0005-0000-0000-00009F1C0000}"/>
    <cellStyle name="40% - Accent3 6 2 2 4" xfId="8337" xr:uid="{00000000-0005-0000-0000-0000A01C0000}"/>
    <cellStyle name="40% - Accent3 6 2 2 4 2" xfId="16297" xr:uid="{00000000-0005-0000-0000-0000A11C0000}"/>
    <cellStyle name="40% - Accent3 6 2 2 5" xfId="8334" xr:uid="{00000000-0005-0000-0000-0000A21C0000}"/>
    <cellStyle name="40% - Accent3 6 2 2 6" xfId="13393" xr:uid="{00000000-0005-0000-0000-0000A31C0000}"/>
    <cellStyle name="40% - Accent3 6 2 3" xfId="2417" xr:uid="{00000000-0005-0000-0000-0000A41C0000}"/>
    <cellStyle name="40% - Accent3 6 2 3 2" xfId="8338" xr:uid="{00000000-0005-0000-0000-0000A51C0000}"/>
    <cellStyle name="40% - Accent3 6 2 3 3" xfId="13394" xr:uid="{00000000-0005-0000-0000-0000A61C0000}"/>
    <cellStyle name="40% - Accent3 6 2 4" xfId="4651" xr:uid="{00000000-0005-0000-0000-0000A71C0000}"/>
    <cellStyle name="40% - Accent3 6 2 4 2" xfId="8339" xr:uid="{00000000-0005-0000-0000-0000A81C0000}"/>
    <cellStyle name="40% - Accent3 6 2 4 3" xfId="16298" xr:uid="{00000000-0005-0000-0000-0000A91C0000}"/>
    <cellStyle name="40% - Accent3 6 2 5" xfId="8340" xr:uid="{00000000-0005-0000-0000-0000AA1C0000}"/>
    <cellStyle name="40% - Accent3 6 2 5 2" xfId="16299" xr:uid="{00000000-0005-0000-0000-0000AB1C0000}"/>
    <cellStyle name="40% - Accent3 6 2 6" xfId="8333" xr:uid="{00000000-0005-0000-0000-0000AC1C0000}"/>
    <cellStyle name="40% - Accent3 6 2 7" xfId="13392" xr:uid="{00000000-0005-0000-0000-0000AD1C0000}"/>
    <cellStyle name="40% - Accent3 6 3" xfId="1019" xr:uid="{00000000-0005-0000-0000-0000AE1C0000}"/>
    <cellStyle name="40% - Accent3 6 3 2" xfId="1702" xr:uid="{00000000-0005-0000-0000-0000AF1C0000}"/>
    <cellStyle name="40% - Accent3 6 3 2 2" xfId="3834" xr:uid="{00000000-0005-0000-0000-0000B01C0000}"/>
    <cellStyle name="40% - Accent3 6 3 2 2 2" xfId="8343" xr:uid="{00000000-0005-0000-0000-0000B11C0000}"/>
    <cellStyle name="40% - Accent3 6 3 2 2 3" xfId="16300" xr:uid="{00000000-0005-0000-0000-0000B21C0000}"/>
    <cellStyle name="40% - Accent3 6 3 2 3" xfId="4654" xr:uid="{00000000-0005-0000-0000-0000B31C0000}"/>
    <cellStyle name="40% - Accent3 6 3 2 3 2" xfId="8344" xr:uid="{00000000-0005-0000-0000-0000B41C0000}"/>
    <cellStyle name="40% - Accent3 6 3 2 3 3" xfId="16301" xr:uid="{00000000-0005-0000-0000-0000B51C0000}"/>
    <cellStyle name="40% - Accent3 6 3 2 4" xfId="8345" xr:uid="{00000000-0005-0000-0000-0000B61C0000}"/>
    <cellStyle name="40% - Accent3 6 3 2 4 2" xfId="16302" xr:uid="{00000000-0005-0000-0000-0000B71C0000}"/>
    <cellStyle name="40% - Accent3 6 3 2 5" xfId="8342" xr:uid="{00000000-0005-0000-0000-0000B81C0000}"/>
    <cellStyle name="40% - Accent3 6 3 2 6" xfId="13396" xr:uid="{00000000-0005-0000-0000-0000B91C0000}"/>
    <cellStyle name="40% - Accent3 6 3 3" xfId="2418" xr:uid="{00000000-0005-0000-0000-0000BA1C0000}"/>
    <cellStyle name="40% - Accent3 6 3 3 2" xfId="8346" xr:uid="{00000000-0005-0000-0000-0000BB1C0000}"/>
    <cellStyle name="40% - Accent3 6 3 3 3" xfId="13397" xr:uid="{00000000-0005-0000-0000-0000BC1C0000}"/>
    <cellStyle name="40% - Accent3 6 3 4" xfId="4653" xr:uid="{00000000-0005-0000-0000-0000BD1C0000}"/>
    <cellStyle name="40% - Accent3 6 3 4 2" xfId="8347" xr:uid="{00000000-0005-0000-0000-0000BE1C0000}"/>
    <cellStyle name="40% - Accent3 6 3 4 3" xfId="16303" xr:uid="{00000000-0005-0000-0000-0000BF1C0000}"/>
    <cellStyle name="40% - Accent3 6 3 5" xfId="8348" xr:uid="{00000000-0005-0000-0000-0000C01C0000}"/>
    <cellStyle name="40% - Accent3 6 3 5 2" xfId="16304" xr:uid="{00000000-0005-0000-0000-0000C11C0000}"/>
    <cellStyle name="40% - Accent3 6 3 6" xfId="8341" xr:uid="{00000000-0005-0000-0000-0000C21C0000}"/>
    <cellStyle name="40% - Accent3 6 3 7" xfId="13395" xr:uid="{00000000-0005-0000-0000-0000C31C0000}"/>
    <cellStyle name="40% - Accent3 6 4" xfId="1700" xr:uid="{00000000-0005-0000-0000-0000C41C0000}"/>
    <cellStyle name="40% - Accent3 6 4 2" xfId="3894" xr:uid="{00000000-0005-0000-0000-0000C51C0000}"/>
    <cellStyle name="40% - Accent3 6 4 2 2" xfId="4656" xr:uid="{00000000-0005-0000-0000-0000C61C0000}"/>
    <cellStyle name="40% - Accent3 6 4 2 2 2" xfId="8351" xr:uid="{00000000-0005-0000-0000-0000C71C0000}"/>
    <cellStyle name="40% - Accent3 6 4 2 2 3" xfId="16305" xr:uid="{00000000-0005-0000-0000-0000C81C0000}"/>
    <cellStyle name="40% - Accent3 6 4 2 3" xfId="8352" xr:uid="{00000000-0005-0000-0000-0000C91C0000}"/>
    <cellStyle name="40% - Accent3 6 4 2 3 2" xfId="16306" xr:uid="{00000000-0005-0000-0000-0000CA1C0000}"/>
    <cellStyle name="40% - Accent3 6 4 2 4" xfId="8350" xr:uid="{00000000-0005-0000-0000-0000CB1C0000}"/>
    <cellStyle name="40% - Accent3 6 4 2 5" xfId="13399" xr:uid="{00000000-0005-0000-0000-0000CC1C0000}"/>
    <cellStyle name="40% - Accent3 6 4 3" xfId="2419" xr:uid="{00000000-0005-0000-0000-0000CD1C0000}"/>
    <cellStyle name="40% - Accent3 6 4 3 2" xfId="8353" xr:uid="{00000000-0005-0000-0000-0000CE1C0000}"/>
    <cellStyle name="40% - Accent3 6 4 3 3" xfId="13400" xr:uid="{00000000-0005-0000-0000-0000CF1C0000}"/>
    <cellStyle name="40% - Accent3 6 4 4" xfId="4655" xr:uid="{00000000-0005-0000-0000-0000D01C0000}"/>
    <cellStyle name="40% - Accent3 6 4 4 2" xfId="8354" xr:uid="{00000000-0005-0000-0000-0000D11C0000}"/>
    <cellStyle name="40% - Accent3 6 4 4 3" xfId="16307" xr:uid="{00000000-0005-0000-0000-0000D21C0000}"/>
    <cellStyle name="40% - Accent3 6 4 5" xfId="8355" xr:uid="{00000000-0005-0000-0000-0000D31C0000}"/>
    <cellStyle name="40% - Accent3 6 4 5 2" xfId="16308" xr:uid="{00000000-0005-0000-0000-0000D41C0000}"/>
    <cellStyle name="40% - Accent3 6 4 6" xfId="8349" xr:uid="{00000000-0005-0000-0000-0000D51C0000}"/>
    <cellStyle name="40% - Accent3 6 4 7" xfId="13398" xr:uid="{00000000-0005-0000-0000-0000D61C0000}"/>
    <cellStyle name="40% - Accent3 6 5" xfId="3986" xr:uid="{00000000-0005-0000-0000-0000D71C0000}"/>
    <cellStyle name="40% - Accent3 6 5 2" xfId="4657" xr:uid="{00000000-0005-0000-0000-0000D81C0000}"/>
    <cellStyle name="40% - Accent3 6 5 2 2" xfId="8357" xr:uid="{00000000-0005-0000-0000-0000D91C0000}"/>
    <cellStyle name="40% - Accent3 6 5 2 3" xfId="13402" xr:uid="{00000000-0005-0000-0000-0000DA1C0000}"/>
    <cellStyle name="40% - Accent3 6 5 3" xfId="8358" xr:uid="{00000000-0005-0000-0000-0000DB1C0000}"/>
    <cellStyle name="40% - Accent3 6 5 3 2" xfId="16309" xr:uid="{00000000-0005-0000-0000-0000DC1C0000}"/>
    <cellStyle name="40% - Accent3 6 5 4" xfId="8356" xr:uid="{00000000-0005-0000-0000-0000DD1C0000}"/>
    <cellStyle name="40% - Accent3 6 5 5" xfId="13401" xr:uid="{00000000-0005-0000-0000-0000DE1C0000}"/>
    <cellStyle name="40% - Accent3 6 6" xfId="3623" xr:uid="{00000000-0005-0000-0000-0000DF1C0000}"/>
    <cellStyle name="40% - Accent3 6 6 2" xfId="4658" xr:uid="{00000000-0005-0000-0000-0000E01C0000}"/>
    <cellStyle name="40% - Accent3 6 6 2 2" xfId="8360" xr:uid="{00000000-0005-0000-0000-0000E11C0000}"/>
    <cellStyle name="40% - Accent3 6 6 2 3" xfId="13404" xr:uid="{00000000-0005-0000-0000-0000E21C0000}"/>
    <cellStyle name="40% - Accent3 6 6 3" xfId="8361" xr:uid="{00000000-0005-0000-0000-0000E31C0000}"/>
    <cellStyle name="40% - Accent3 6 6 3 2" xfId="16310" xr:uid="{00000000-0005-0000-0000-0000E41C0000}"/>
    <cellStyle name="40% - Accent3 6 6 4" xfId="8359" xr:uid="{00000000-0005-0000-0000-0000E51C0000}"/>
    <cellStyle name="40% - Accent3 6 6 5" xfId="13403" xr:uid="{00000000-0005-0000-0000-0000E61C0000}"/>
    <cellStyle name="40% - Accent3 6 7" xfId="2416" xr:uid="{00000000-0005-0000-0000-0000E71C0000}"/>
    <cellStyle name="40% - Accent3 6 7 2" xfId="8362" xr:uid="{00000000-0005-0000-0000-0000E81C0000}"/>
    <cellStyle name="40% - Accent3 6 7 3" xfId="13405" xr:uid="{00000000-0005-0000-0000-0000E91C0000}"/>
    <cellStyle name="40% - Accent3 6 8" xfId="4650" xr:uid="{00000000-0005-0000-0000-0000EA1C0000}"/>
    <cellStyle name="40% - Accent3 6 8 2" xfId="8363" xr:uid="{00000000-0005-0000-0000-0000EB1C0000}"/>
    <cellStyle name="40% - Accent3 6 8 3" xfId="13406" xr:uid="{00000000-0005-0000-0000-0000EC1C0000}"/>
    <cellStyle name="40% - Accent3 6 9" xfId="8364" xr:uid="{00000000-0005-0000-0000-0000ED1C0000}"/>
    <cellStyle name="40% - Accent3 6 9 2" xfId="13407" xr:uid="{00000000-0005-0000-0000-0000EE1C0000}"/>
    <cellStyle name="40% - Accent3 7" xfId="471" xr:uid="{00000000-0005-0000-0000-0000EF1C0000}"/>
    <cellStyle name="40% - Accent3 7 2" xfId="1020" xr:uid="{00000000-0005-0000-0000-0000F01C0000}"/>
    <cellStyle name="40% - Accent3 7 2 2" xfId="3904" xr:uid="{00000000-0005-0000-0000-0000F11C0000}"/>
    <cellStyle name="40% - Accent3 7 2 2 2" xfId="4661" xr:uid="{00000000-0005-0000-0000-0000F21C0000}"/>
    <cellStyle name="40% - Accent3 7 2 2 2 2" xfId="8368" xr:uid="{00000000-0005-0000-0000-0000F31C0000}"/>
    <cellStyle name="40% - Accent3 7 2 2 2 3" xfId="16311" xr:uid="{00000000-0005-0000-0000-0000F41C0000}"/>
    <cellStyle name="40% - Accent3 7 2 2 3" xfId="8369" xr:uid="{00000000-0005-0000-0000-0000F51C0000}"/>
    <cellStyle name="40% - Accent3 7 2 2 3 2" xfId="16312" xr:uid="{00000000-0005-0000-0000-0000F61C0000}"/>
    <cellStyle name="40% - Accent3 7 2 2 4" xfId="8367" xr:uid="{00000000-0005-0000-0000-0000F71C0000}"/>
    <cellStyle name="40% - Accent3 7 2 2 5" xfId="13410" xr:uid="{00000000-0005-0000-0000-0000F81C0000}"/>
    <cellStyle name="40% - Accent3 7 2 3" xfId="2421" xr:uid="{00000000-0005-0000-0000-0000F91C0000}"/>
    <cellStyle name="40% - Accent3 7 2 3 2" xfId="8370" xr:uid="{00000000-0005-0000-0000-0000FA1C0000}"/>
    <cellStyle name="40% - Accent3 7 2 3 3" xfId="13411" xr:uid="{00000000-0005-0000-0000-0000FB1C0000}"/>
    <cellStyle name="40% - Accent3 7 2 4" xfId="4660" xr:uid="{00000000-0005-0000-0000-0000FC1C0000}"/>
    <cellStyle name="40% - Accent3 7 2 4 2" xfId="8371" xr:uid="{00000000-0005-0000-0000-0000FD1C0000}"/>
    <cellStyle name="40% - Accent3 7 2 4 3" xfId="16313" xr:uid="{00000000-0005-0000-0000-0000FE1C0000}"/>
    <cellStyle name="40% - Accent3 7 2 5" xfId="8372" xr:uid="{00000000-0005-0000-0000-0000FF1C0000}"/>
    <cellStyle name="40% - Accent3 7 2 5 2" xfId="16314" xr:uid="{00000000-0005-0000-0000-0000001D0000}"/>
    <cellStyle name="40% - Accent3 7 2 6" xfId="8366" xr:uid="{00000000-0005-0000-0000-0000011D0000}"/>
    <cellStyle name="40% - Accent3 7 2 7" xfId="13409" xr:uid="{00000000-0005-0000-0000-0000021D0000}"/>
    <cellStyle name="40% - Accent3 7 3" xfId="1703" xr:uid="{00000000-0005-0000-0000-0000031D0000}"/>
    <cellStyle name="40% - Accent3 7 3 2" xfId="4000" xr:uid="{00000000-0005-0000-0000-0000041D0000}"/>
    <cellStyle name="40% - Accent3 7 3 2 2" xfId="8374" xr:uid="{00000000-0005-0000-0000-0000051D0000}"/>
    <cellStyle name="40% - Accent3 7 3 2 3" xfId="13413" xr:uid="{00000000-0005-0000-0000-0000061D0000}"/>
    <cellStyle name="40% - Accent3 7 3 3" xfId="4662" xr:uid="{00000000-0005-0000-0000-0000071D0000}"/>
    <cellStyle name="40% - Accent3 7 3 3 2" xfId="8375" xr:uid="{00000000-0005-0000-0000-0000081D0000}"/>
    <cellStyle name="40% - Accent3 7 3 3 3" xfId="16315" xr:uid="{00000000-0005-0000-0000-0000091D0000}"/>
    <cellStyle name="40% - Accent3 7 3 4" xfId="8376" xr:uid="{00000000-0005-0000-0000-00000A1D0000}"/>
    <cellStyle name="40% - Accent3 7 3 4 2" xfId="16316" xr:uid="{00000000-0005-0000-0000-00000B1D0000}"/>
    <cellStyle name="40% - Accent3 7 3 5" xfId="8373" xr:uid="{00000000-0005-0000-0000-00000C1D0000}"/>
    <cellStyle name="40% - Accent3 7 3 6" xfId="13412" xr:uid="{00000000-0005-0000-0000-00000D1D0000}"/>
    <cellStyle name="40% - Accent3 7 4" xfId="3673" xr:uid="{00000000-0005-0000-0000-00000E1D0000}"/>
    <cellStyle name="40% - Accent3 7 4 2" xfId="4663" xr:uid="{00000000-0005-0000-0000-00000F1D0000}"/>
    <cellStyle name="40% - Accent3 7 4 2 2" xfId="8378" xr:uid="{00000000-0005-0000-0000-0000101D0000}"/>
    <cellStyle name="40% - Accent3 7 4 2 3" xfId="13415" xr:uid="{00000000-0005-0000-0000-0000111D0000}"/>
    <cellStyle name="40% - Accent3 7 4 3" xfId="8379" xr:uid="{00000000-0005-0000-0000-0000121D0000}"/>
    <cellStyle name="40% - Accent3 7 4 3 2" xfId="16317" xr:uid="{00000000-0005-0000-0000-0000131D0000}"/>
    <cellStyle name="40% - Accent3 7 4 4" xfId="8377" xr:uid="{00000000-0005-0000-0000-0000141D0000}"/>
    <cellStyle name="40% - Accent3 7 4 5" xfId="13414" xr:uid="{00000000-0005-0000-0000-0000151D0000}"/>
    <cellStyle name="40% - Accent3 7 5" xfId="2420" xr:uid="{00000000-0005-0000-0000-0000161D0000}"/>
    <cellStyle name="40% - Accent3 7 5 2" xfId="8380" xr:uid="{00000000-0005-0000-0000-0000171D0000}"/>
    <cellStyle name="40% - Accent3 7 5 3" xfId="13416" xr:uid="{00000000-0005-0000-0000-0000181D0000}"/>
    <cellStyle name="40% - Accent3 7 6" xfId="4659" xr:uid="{00000000-0005-0000-0000-0000191D0000}"/>
    <cellStyle name="40% - Accent3 7 6 2" xfId="8381" xr:uid="{00000000-0005-0000-0000-00001A1D0000}"/>
    <cellStyle name="40% - Accent3 7 6 3" xfId="13417" xr:uid="{00000000-0005-0000-0000-00001B1D0000}"/>
    <cellStyle name="40% - Accent3 7 7" xfId="8382" xr:uid="{00000000-0005-0000-0000-00001C1D0000}"/>
    <cellStyle name="40% - Accent3 7 7 2" xfId="13418" xr:uid="{00000000-0005-0000-0000-00001D1D0000}"/>
    <cellStyle name="40% - Accent3 7 8" xfId="8365" xr:uid="{00000000-0005-0000-0000-00001E1D0000}"/>
    <cellStyle name="40% - Accent3 7 9" xfId="13408" xr:uid="{00000000-0005-0000-0000-00001F1D0000}"/>
    <cellStyle name="40% - Accent3 8" xfId="1327" xr:uid="{00000000-0005-0000-0000-0000201D0000}"/>
    <cellStyle name="40% - Accent3 8 2" xfId="1704" xr:uid="{00000000-0005-0000-0000-0000211D0000}"/>
    <cellStyle name="40% - Accent3 8 2 2" xfId="3723" xr:uid="{00000000-0005-0000-0000-0000221D0000}"/>
    <cellStyle name="40% - Accent3 8 2 2 2" xfId="8385" xr:uid="{00000000-0005-0000-0000-0000231D0000}"/>
    <cellStyle name="40% - Accent3 8 2 2 3" xfId="13421" xr:uid="{00000000-0005-0000-0000-0000241D0000}"/>
    <cellStyle name="40% - Accent3 8 2 3" xfId="4665" xr:uid="{00000000-0005-0000-0000-0000251D0000}"/>
    <cellStyle name="40% - Accent3 8 2 3 2" xfId="8386" xr:uid="{00000000-0005-0000-0000-0000261D0000}"/>
    <cellStyle name="40% - Accent3 8 2 3 3" xfId="16318" xr:uid="{00000000-0005-0000-0000-0000271D0000}"/>
    <cellStyle name="40% - Accent3 8 2 4" xfId="8387" xr:uid="{00000000-0005-0000-0000-0000281D0000}"/>
    <cellStyle name="40% - Accent3 8 2 4 2" xfId="16319" xr:uid="{00000000-0005-0000-0000-0000291D0000}"/>
    <cellStyle name="40% - Accent3 8 2 5" xfId="8384" xr:uid="{00000000-0005-0000-0000-00002A1D0000}"/>
    <cellStyle name="40% - Accent3 8 2 6" xfId="13420" xr:uid="{00000000-0005-0000-0000-00002B1D0000}"/>
    <cellStyle name="40% - Accent3 8 3" xfId="2422" xr:uid="{00000000-0005-0000-0000-00002C1D0000}"/>
    <cellStyle name="40% - Accent3 8 3 2" xfId="8388" xr:uid="{00000000-0005-0000-0000-00002D1D0000}"/>
    <cellStyle name="40% - Accent3 8 3 3" xfId="13422" xr:uid="{00000000-0005-0000-0000-00002E1D0000}"/>
    <cellStyle name="40% - Accent3 8 4" xfId="4664" xr:uid="{00000000-0005-0000-0000-00002F1D0000}"/>
    <cellStyle name="40% - Accent3 8 4 2" xfId="8389" xr:uid="{00000000-0005-0000-0000-0000301D0000}"/>
    <cellStyle name="40% - Accent3 8 4 3" xfId="16320" xr:uid="{00000000-0005-0000-0000-0000311D0000}"/>
    <cellStyle name="40% - Accent3 8 5" xfId="8390" xr:uid="{00000000-0005-0000-0000-0000321D0000}"/>
    <cellStyle name="40% - Accent3 8 5 2" xfId="16321" xr:uid="{00000000-0005-0000-0000-0000331D0000}"/>
    <cellStyle name="40% - Accent3 8 6" xfId="8383" xr:uid="{00000000-0005-0000-0000-0000341D0000}"/>
    <cellStyle name="40% - Accent3 8 7" xfId="13419" xr:uid="{00000000-0005-0000-0000-0000351D0000}"/>
    <cellStyle name="40% - Accent3 9" xfId="1000" xr:uid="{00000000-0005-0000-0000-0000361D0000}"/>
    <cellStyle name="40% - Accent3 9 2" xfId="1705" xr:uid="{00000000-0005-0000-0000-0000371D0000}"/>
    <cellStyle name="40% - Accent3 9 2 2" xfId="3783" xr:uid="{00000000-0005-0000-0000-0000381D0000}"/>
    <cellStyle name="40% - Accent3 9 2 2 2" xfId="8393" xr:uid="{00000000-0005-0000-0000-0000391D0000}"/>
    <cellStyle name="40% - Accent3 9 2 2 3" xfId="16322" xr:uid="{00000000-0005-0000-0000-00003A1D0000}"/>
    <cellStyle name="40% - Accent3 9 2 3" xfId="4667" xr:uid="{00000000-0005-0000-0000-00003B1D0000}"/>
    <cellStyle name="40% - Accent3 9 2 3 2" xfId="8394" xr:uid="{00000000-0005-0000-0000-00003C1D0000}"/>
    <cellStyle name="40% - Accent3 9 2 3 3" xfId="16323" xr:uid="{00000000-0005-0000-0000-00003D1D0000}"/>
    <cellStyle name="40% - Accent3 9 2 4" xfId="8395" xr:uid="{00000000-0005-0000-0000-00003E1D0000}"/>
    <cellStyle name="40% - Accent3 9 2 4 2" xfId="16324" xr:uid="{00000000-0005-0000-0000-00003F1D0000}"/>
    <cellStyle name="40% - Accent3 9 2 5" xfId="8392" xr:uid="{00000000-0005-0000-0000-0000401D0000}"/>
    <cellStyle name="40% - Accent3 9 2 6" xfId="13424" xr:uid="{00000000-0005-0000-0000-0000411D0000}"/>
    <cellStyle name="40% - Accent3 9 3" xfId="2423" xr:uid="{00000000-0005-0000-0000-0000421D0000}"/>
    <cellStyle name="40% - Accent3 9 3 2" xfId="8396" xr:uid="{00000000-0005-0000-0000-0000431D0000}"/>
    <cellStyle name="40% - Accent3 9 3 3" xfId="13425" xr:uid="{00000000-0005-0000-0000-0000441D0000}"/>
    <cellStyle name="40% - Accent3 9 4" xfId="4666" xr:uid="{00000000-0005-0000-0000-0000451D0000}"/>
    <cellStyle name="40% - Accent3 9 4 2" xfId="8397" xr:uid="{00000000-0005-0000-0000-0000461D0000}"/>
    <cellStyle name="40% - Accent3 9 4 3" xfId="16325" xr:uid="{00000000-0005-0000-0000-0000471D0000}"/>
    <cellStyle name="40% - Accent3 9 5" xfId="8398" xr:uid="{00000000-0005-0000-0000-0000481D0000}"/>
    <cellStyle name="40% - Accent3 9 5 2" xfId="16326" xr:uid="{00000000-0005-0000-0000-0000491D0000}"/>
    <cellStyle name="40% - Accent3 9 6" xfId="8391" xr:uid="{00000000-0005-0000-0000-00004A1D0000}"/>
    <cellStyle name="40% - Accent3 9 7" xfId="13423" xr:uid="{00000000-0005-0000-0000-00004B1D0000}"/>
    <cellStyle name="40% - Accent4" xfId="35" builtinId="43" customBuiltin="1"/>
    <cellStyle name="40% - Accent4 10" xfId="1706" xr:uid="{00000000-0005-0000-0000-00004D1D0000}"/>
    <cellStyle name="40% - Accent4 10 2" xfId="3845" xr:uid="{00000000-0005-0000-0000-00004E1D0000}"/>
    <cellStyle name="40% - Accent4 10 2 2" xfId="4670" xr:uid="{00000000-0005-0000-0000-00004F1D0000}"/>
    <cellStyle name="40% - Accent4 10 2 2 2" xfId="8402" xr:uid="{00000000-0005-0000-0000-0000501D0000}"/>
    <cellStyle name="40% - Accent4 10 2 2 3" xfId="16327" xr:uid="{00000000-0005-0000-0000-0000511D0000}"/>
    <cellStyle name="40% - Accent4 10 2 3" xfId="8403" xr:uid="{00000000-0005-0000-0000-0000521D0000}"/>
    <cellStyle name="40% - Accent4 10 2 3 2" xfId="16328" xr:uid="{00000000-0005-0000-0000-0000531D0000}"/>
    <cellStyle name="40% - Accent4 10 2 4" xfId="8401" xr:uid="{00000000-0005-0000-0000-0000541D0000}"/>
    <cellStyle name="40% - Accent4 10 2 5" xfId="13428" xr:uid="{00000000-0005-0000-0000-0000551D0000}"/>
    <cellStyle name="40% - Accent4 10 3" xfId="2425" xr:uid="{00000000-0005-0000-0000-0000561D0000}"/>
    <cellStyle name="40% - Accent4 10 3 2" xfId="8404" xr:uid="{00000000-0005-0000-0000-0000571D0000}"/>
    <cellStyle name="40% - Accent4 10 3 3" xfId="13429" xr:uid="{00000000-0005-0000-0000-0000581D0000}"/>
    <cellStyle name="40% - Accent4 10 4" xfId="4669" xr:uid="{00000000-0005-0000-0000-0000591D0000}"/>
    <cellStyle name="40% - Accent4 10 4 2" xfId="8405" xr:uid="{00000000-0005-0000-0000-00005A1D0000}"/>
    <cellStyle name="40% - Accent4 10 4 3" xfId="16329" xr:uid="{00000000-0005-0000-0000-00005B1D0000}"/>
    <cellStyle name="40% - Accent4 10 5" xfId="8406" xr:uid="{00000000-0005-0000-0000-00005C1D0000}"/>
    <cellStyle name="40% - Accent4 10 5 2" xfId="16330" xr:uid="{00000000-0005-0000-0000-00005D1D0000}"/>
    <cellStyle name="40% - Accent4 10 6" xfId="8400" xr:uid="{00000000-0005-0000-0000-00005E1D0000}"/>
    <cellStyle name="40% - Accent4 10 7" xfId="13427" xr:uid="{00000000-0005-0000-0000-00005F1D0000}"/>
    <cellStyle name="40% - Accent4 11" xfId="3916" xr:uid="{00000000-0005-0000-0000-0000601D0000}"/>
    <cellStyle name="40% - Accent4 11 2" xfId="4671" xr:uid="{00000000-0005-0000-0000-0000611D0000}"/>
    <cellStyle name="40% - Accent4 11 2 2" xfId="8408" xr:uid="{00000000-0005-0000-0000-0000621D0000}"/>
    <cellStyle name="40% - Accent4 11 2 3" xfId="13431" xr:uid="{00000000-0005-0000-0000-0000631D0000}"/>
    <cellStyle name="40% - Accent4 11 3" xfId="8409" xr:uid="{00000000-0005-0000-0000-0000641D0000}"/>
    <cellStyle name="40% - Accent4 11 3 2" xfId="16331" xr:uid="{00000000-0005-0000-0000-0000651D0000}"/>
    <cellStyle name="40% - Accent4 11 4" xfId="8407" xr:uid="{00000000-0005-0000-0000-0000661D0000}"/>
    <cellStyle name="40% - Accent4 11 5" xfId="13430" xr:uid="{00000000-0005-0000-0000-0000671D0000}"/>
    <cellStyle name="40% - Accent4 12" xfId="3487" xr:uid="{00000000-0005-0000-0000-0000681D0000}"/>
    <cellStyle name="40% - Accent4 12 2" xfId="4672" xr:uid="{00000000-0005-0000-0000-0000691D0000}"/>
    <cellStyle name="40% - Accent4 12 2 2" xfId="8411" xr:uid="{00000000-0005-0000-0000-00006A1D0000}"/>
    <cellStyle name="40% - Accent4 12 2 3" xfId="13433" xr:uid="{00000000-0005-0000-0000-00006B1D0000}"/>
    <cellStyle name="40% - Accent4 12 3" xfId="8412" xr:uid="{00000000-0005-0000-0000-00006C1D0000}"/>
    <cellStyle name="40% - Accent4 12 3 2" xfId="16332" xr:uid="{00000000-0005-0000-0000-00006D1D0000}"/>
    <cellStyle name="40% - Accent4 12 4" xfId="8410" xr:uid="{00000000-0005-0000-0000-00006E1D0000}"/>
    <cellStyle name="40% - Accent4 12 5" xfId="13432" xr:uid="{00000000-0005-0000-0000-00006F1D0000}"/>
    <cellStyle name="40% - Accent4 13" xfId="2424" xr:uid="{00000000-0005-0000-0000-0000701D0000}"/>
    <cellStyle name="40% - Accent4 13 2" xfId="8413" xr:uid="{00000000-0005-0000-0000-0000711D0000}"/>
    <cellStyle name="40% - Accent4 13 3" xfId="13434" xr:uid="{00000000-0005-0000-0000-0000721D0000}"/>
    <cellStyle name="40% - Accent4 14" xfId="4668" xr:uid="{00000000-0005-0000-0000-0000731D0000}"/>
    <cellStyle name="40% - Accent4 14 2" xfId="8414" xr:uid="{00000000-0005-0000-0000-0000741D0000}"/>
    <cellStyle name="40% - Accent4 14 3" xfId="13435" xr:uid="{00000000-0005-0000-0000-0000751D0000}"/>
    <cellStyle name="40% - Accent4 15" xfId="8415" xr:uid="{00000000-0005-0000-0000-0000761D0000}"/>
    <cellStyle name="40% - Accent4 15 2" xfId="13436" xr:uid="{00000000-0005-0000-0000-0000771D0000}"/>
    <cellStyle name="40% - Accent4 16" xfId="8399" xr:uid="{00000000-0005-0000-0000-0000781D0000}"/>
    <cellStyle name="40% - Accent4 17" xfId="13426" xr:uid="{00000000-0005-0000-0000-0000791D0000}"/>
    <cellStyle name="40% - Accent4 2" xfId="137" xr:uid="{00000000-0005-0000-0000-00007A1D0000}"/>
    <cellStyle name="40% - Accent4 2 10" xfId="3931" xr:uid="{00000000-0005-0000-0000-00007B1D0000}"/>
    <cellStyle name="40% - Accent4 2 10 2" xfId="4674" xr:uid="{00000000-0005-0000-0000-00007C1D0000}"/>
    <cellStyle name="40% - Accent4 2 10 2 2" xfId="8418" xr:uid="{00000000-0005-0000-0000-00007D1D0000}"/>
    <cellStyle name="40% - Accent4 2 10 2 3" xfId="13439" xr:uid="{00000000-0005-0000-0000-00007E1D0000}"/>
    <cellStyle name="40% - Accent4 2 10 3" xfId="8419" xr:uid="{00000000-0005-0000-0000-00007F1D0000}"/>
    <cellStyle name="40% - Accent4 2 10 3 2" xfId="16333" xr:uid="{00000000-0005-0000-0000-0000801D0000}"/>
    <cellStyle name="40% - Accent4 2 10 4" xfId="8417" xr:uid="{00000000-0005-0000-0000-0000811D0000}"/>
    <cellStyle name="40% - Accent4 2 10 5" xfId="13438" xr:uid="{00000000-0005-0000-0000-0000821D0000}"/>
    <cellStyle name="40% - Accent4 2 11" xfId="3525" xr:uid="{00000000-0005-0000-0000-0000831D0000}"/>
    <cellStyle name="40% - Accent4 2 11 2" xfId="4675" xr:uid="{00000000-0005-0000-0000-0000841D0000}"/>
    <cellStyle name="40% - Accent4 2 11 2 2" xfId="8421" xr:uid="{00000000-0005-0000-0000-0000851D0000}"/>
    <cellStyle name="40% - Accent4 2 11 2 3" xfId="13441" xr:uid="{00000000-0005-0000-0000-0000861D0000}"/>
    <cellStyle name="40% - Accent4 2 11 3" xfId="8422" xr:uid="{00000000-0005-0000-0000-0000871D0000}"/>
    <cellStyle name="40% - Accent4 2 11 3 2" xfId="16334" xr:uid="{00000000-0005-0000-0000-0000881D0000}"/>
    <cellStyle name="40% - Accent4 2 11 4" xfId="8420" xr:uid="{00000000-0005-0000-0000-0000891D0000}"/>
    <cellStyle name="40% - Accent4 2 11 5" xfId="13440" xr:uid="{00000000-0005-0000-0000-00008A1D0000}"/>
    <cellStyle name="40% - Accent4 2 12" xfId="2426" xr:uid="{00000000-0005-0000-0000-00008B1D0000}"/>
    <cellStyle name="40% - Accent4 2 12 2" xfId="8423" xr:uid="{00000000-0005-0000-0000-00008C1D0000}"/>
    <cellStyle name="40% - Accent4 2 12 3" xfId="13442" xr:uid="{00000000-0005-0000-0000-00008D1D0000}"/>
    <cellStyle name="40% - Accent4 2 13" xfId="4673" xr:uid="{00000000-0005-0000-0000-00008E1D0000}"/>
    <cellStyle name="40% - Accent4 2 13 2" xfId="8424" xr:uid="{00000000-0005-0000-0000-00008F1D0000}"/>
    <cellStyle name="40% - Accent4 2 13 3" xfId="13443" xr:uid="{00000000-0005-0000-0000-0000901D0000}"/>
    <cellStyle name="40% - Accent4 2 14" xfId="8425" xr:uid="{00000000-0005-0000-0000-0000911D0000}"/>
    <cellStyle name="40% - Accent4 2 14 2" xfId="13444" xr:uid="{00000000-0005-0000-0000-0000921D0000}"/>
    <cellStyle name="40% - Accent4 2 15" xfId="8416" xr:uid="{00000000-0005-0000-0000-0000931D0000}"/>
    <cellStyle name="40% - Accent4 2 16" xfId="13437" xr:uid="{00000000-0005-0000-0000-0000941D0000}"/>
    <cellStyle name="40% - Accent4 2 2" xfId="138" xr:uid="{00000000-0005-0000-0000-0000951D0000}"/>
    <cellStyle name="40% - Accent4 2 2 2" xfId="473" xr:uid="{00000000-0005-0000-0000-0000961D0000}"/>
    <cellStyle name="40% - Accent4 2 2 2 2" xfId="3546" xr:uid="{00000000-0005-0000-0000-0000971D0000}"/>
    <cellStyle name="40% - Accent4 2 2 2 2 2" xfId="8428" xr:uid="{00000000-0005-0000-0000-0000981D0000}"/>
    <cellStyle name="40% - Accent4 2 2 2 2 3" xfId="16335" xr:uid="{00000000-0005-0000-0000-0000991D0000}"/>
    <cellStyle name="40% - Accent4 2 2 2 3" xfId="4677" xr:uid="{00000000-0005-0000-0000-00009A1D0000}"/>
    <cellStyle name="40% - Accent4 2 2 2 3 2" xfId="8429" xr:uid="{00000000-0005-0000-0000-00009B1D0000}"/>
    <cellStyle name="40% - Accent4 2 2 2 3 3" xfId="16336" xr:uid="{00000000-0005-0000-0000-00009C1D0000}"/>
    <cellStyle name="40% - Accent4 2 2 2 4" xfId="8430" xr:uid="{00000000-0005-0000-0000-00009D1D0000}"/>
    <cellStyle name="40% - Accent4 2 2 2 4 2" xfId="16337" xr:uid="{00000000-0005-0000-0000-00009E1D0000}"/>
    <cellStyle name="40% - Accent4 2 2 2 5" xfId="8427" xr:uid="{00000000-0005-0000-0000-00009F1D0000}"/>
    <cellStyle name="40% - Accent4 2 2 2 6" xfId="13446" xr:uid="{00000000-0005-0000-0000-0000A01D0000}"/>
    <cellStyle name="40% - Accent4 2 2 3" xfId="1023" xr:uid="{00000000-0005-0000-0000-0000A11D0000}"/>
    <cellStyle name="40% - Accent4 2 2 3 2" xfId="8431" xr:uid="{00000000-0005-0000-0000-0000A21D0000}"/>
    <cellStyle name="40% - Accent4 2 2 3 3" xfId="13447" xr:uid="{00000000-0005-0000-0000-0000A31D0000}"/>
    <cellStyle name="40% - Accent4 2 2 4" xfId="1708" xr:uid="{00000000-0005-0000-0000-0000A41D0000}"/>
    <cellStyle name="40% - Accent4 2 2 4 2" xfId="8432" xr:uid="{00000000-0005-0000-0000-0000A51D0000}"/>
    <cellStyle name="40% - Accent4 2 2 4 3" xfId="16338" xr:uid="{00000000-0005-0000-0000-0000A61D0000}"/>
    <cellStyle name="40% - Accent4 2 2 5" xfId="2427" xr:uid="{00000000-0005-0000-0000-0000A71D0000}"/>
    <cellStyle name="40% - Accent4 2 2 5 2" xfId="8433" xr:uid="{00000000-0005-0000-0000-0000A81D0000}"/>
    <cellStyle name="40% - Accent4 2 2 5 3" xfId="16339" xr:uid="{00000000-0005-0000-0000-0000A91D0000}"/>
    <cellStyle name="40% - Accent4 2 2 6" xfId="4676" xr:uid="{00000000-0005-0000-0000-0000AA1D0000}"/>
    <cellStyle name="40% - Accent4 2 2 6 2" xfId="8434" xr:uid="{00000000-0005-0000-0000-0000AB1D0000}"/>
    <cellStyle name="40% - Accent4 2 2 6 3" xfId="16340" xr:uid="{00000000-0005-0000-0000-0000AC1D0000}"/>
    <cellStyle name="40% - Accent4 2 2 7" xfId="8435" xr:uid="{00000000-0005-0000-0000-0000AD1D0000}"/>
    <cellStyle name="40% - Accent4 2 2 7 2" xfId="16341" xr:uid="{00000000-0005-0000-0000-0000AE1D0000}"/>
    <cellStyle name="40% - Accent4 2 2 8" xfId="8426" xr:uid="{00000000-0005-0000-0000-0000AF1D0000}"/>
    <cellStyle name="40% - Accent4 2 2 9" xfId="13445" xr:uid="{00000000-0005-0000-0000-0000B01D0000}"/>
    <cellStyle name="40% - Accent4 2 3" xfId="139" xr:uid="{00000000-0005-0000-0000-0000B11D0000}"/>
    <cellStyle name="40% - Accent4 2 3 2" xfId="474" xr:uid="{00000000-0005-0000-0000-0000B21D0000}"/>
    <cellStyle name="40% - Accent4 2 3 2 2" xfId="3566" xr:uid="{00000000-0005-0000-0000-0000B31D0000}"/>
    <cellStyle name="40% - Accent4 2 3 2 2 2" xfId="8438" xr:uid="{00000000-0005-0000-0000-0000B41D0000}"/>
    <cellStyle name="40% - Accent4 2 3 2 2 3" xfId="16342" xr:uid="{00000000-0005-0000-0000-0000B51D0000}"/>
    <cellStyle name="40% - Accent4 2 3 2 3" xfId="4679" xr:uid="{00000000-0005-0000-0000-0000B61D0000}"/>
    <cellStyle name="40% - Accent4 2 3 2 3 2" xfId="8439" xr:uid="{00000000-0005-0000-0000-0000B71D0000}"/>
    <cellStyle name="40% - Accent4 2 3 2 3 3" xfId="16343" xr:uid="{00000000-0005-0000-0000-0000B81D0000}"/>
    <cellStyle name="40% - Accent4 2 3 2 4" xfId="8440" xr:uid="{00000000-0005-0000-0000-0000B91D0000}"/>
    <cellStyle name="40% - Accent4 2 3 2 4 2" xfId="16344" xr:uid="{00000000-0005-0000-0000-0000BA1D0000}"/>
    <cellStyle name="40% - Accent4 2 3 2 5" xfId="8437" xr:uid="{00000000-0005-0000-0000-0000BB1D0000}"/>
    <cellStyle name="40% - Accent4 2 3 2 6" xfId="13449" xr:uid="{00000000-0005-0000-0000-0000BC1D0000}"/>
    <cellStyle name="40% - Accent4 2 3 3" xfId="1024" xr:uid="{00000000-0005-0000-0000-0000BD1D0000}"/>
    <cellStyle name="40% - Accent4 2 3 3 2" xfId="8441" xr:uid="{00000000-0005-0000-0000-0000BE1D0000}"/>
    <cellStyle name="40% - Accent4 2 3 3 3" xfId="13450" xr:uid="{00000000-0005-0000-0000-0000BF1D0000}"/>
    <cellStyle name="40% - Accent4 2 3 4" xfId="1709" xr:uid="{00000000-0005-0000-0000-0000C01D0000}"/>
    <cellStyle name="40% - Accent4 2 3 4 2" xfId="8442" xr:uid="{00000000-0005-0000-0000-0000C11D0000}"/>
    <cellStyle name="40% - Accent4 2 3 4 3" xfId="16345" xr:uid="{00000000-0005-0000-0000-0000C21D0000}"/>
    <cellStyle name="40% - Accent4 2 3 5" xfId="2428" xr:uid="{00000000-0005-0000-0000-0000C31D0000}"/>
    <cellStyle name="40% - Accent4 2 3 5 2" xfId="8443" xr:uid="{00000000-0005-0000-0000-0000C41D0000}"/>
    <cellStyle name="40% - Accent4 2 3 5 3" xfId="16346" xr:uid="{00000000-0005-0000-0000-0000C51D0000}"/>
    <cellStyle name="40% - Accent4 2 3 6" xfId="4678" xr:uid="{00000000-0005-0000-0000-0000C61D0000}"/>
    <cellStyle name="40% - Accent4 2 3 6 2" xfId="8444" xr:uid="{00000000-0005-0000-0000-0000C71D0000}"/>
    <cellStyle name="40% - Accent4 2 3 6 3" xfId="16347" xr:uid="{00000000-0005-0000-0000-0000C81D0000}"/>
    <cellStyle name="40% - Accent4 2 3 7" xfId="8445" xr:uid="{00000000-0005-0000-0000-0000C91D0000}"/>
    <cellStyle name="40% - Accent4 2 3 7 2" xfId="16348" xr:uid="{00000000-0005-0000-0000-0000CA1D0000}"/>
    <cellStyle name="40% - Accent4 2 3 8" xfId="8436" xr:uid="{00000000-0005-0000-0000-0000CB1D0000}"/>
    <cellStyle name="40% - Accent4 2 3 9" xfId="13448" xr:uid="{00000000-0005-0000-0000-0000CC1D0000}"/>
    <cellStyle name="40% - Accent4 2 4" xfId="140" xr:uid="{00000000-0005-0000-0000-0000CD1D0000}"/>
    <cellStyle name="40% - Accent4 2 4 2" xfId="475" xr:uid="{00000000-0005-0000-0000-0000CE1D0000}"/>
    <cellStyle name="40% - Accent4 2 4 2 2" xfId="3596" xr:uid="{00000000-0005-0000-0000-0000CF1D0000}"/>
    <cellStyle name="40% - Accent4 2 4 2 2 2" xfId="8448" xr:uid="{00000000-0005-0000-0000-0000D01D0000}"/>
    <cellStyle name="40% - Accent4 2 4 2 2 3" xfId="16349" xr:uid="{00000000-0005-0000-0000-0000D11D0000}"/>
    <cellStyle name="40% - Accent4 2 4 2 3" xfId="4681" xr:uid="{00000000-0005-0000-0000-0000D21D0000}"/>
    <cellStyle name="40% - Accent4 2 4 2 3 2" xfId="8449" xr:uid="{00000000-0005-0000-0000-0000D31D0000}"/>
    <cellStyle name="40% - Accent4 2 4 2 3 3" xfId="16350" xr:uid="{00000000-0005-0000-0000-0000D41D0000}"/>
    <cellStyle name="40% - Accent4 2 4 2 4" xfId="8450" xr:uid="{00000000-0005-0000-0000-0000D51D0000}"/>
    <cellStyle name="40% - Accent4 2 4 2 4 2" xfId="16351" xr:uid="{00000000-0005-0000-0000-0000D61D0000}"/>
    <cellStyle name="40% - Accent4 2 4 2 5" xfId="8447" xr:uid="{00000000-0005-0000-0000-0000D71D0000}"/>
    <cellStyle name="40% - Accent4 2 4 2 6" xfId="13452" xr:uid="{00000000-0005-0000-0000-0000D81D0000}"/>
    <cellStyle name="40% - Accent4 2 4 3" xfId="1025" xr:uid="{00000000-0005-0000-0000-0000D91D0000}"/>
    <cellStyle name="40% - Accent4 2 4 3 2" xfId="8451" xr:uid="{00000000-0005-0000-0000-0000DA1D0000}"/>
    <cellStyle name="40% - Accent4 2 4 3 3" xfId="13453" xr:uid="{00000000-0005-0000-0000-0000DB1D0000}"/>
    <cellStyle name="40% - Accent4 2 4 4" xfId="1710" xr:uid="{00000000-0005-0000-0000-0000DC1D0000}"/>
    <cellStyle name="40% - Accent4 2 4 4 2" xfId="8452" xr:uid="{00000000-0005-0000-0000-0000DD1D0000}"/>
    <cellStyle name="40% - Accent4 2 4 4 3" xfId="16352" xr:uid="{00000000-0005-0000-0000-0000DE1D0000}"/>
    <cellStyle name="40% - Accent4 2 4 5" xfId="2429" xr:uid="{00000000-0005-0000-0000-0000DF1D0000}"/>
    <cellStyle name="40% - Accent4 2 4 5 2" xfId="8453" xr:uid="{00000000-0005-0000-0000-0000E01D0000}"/>
    <cellStyle name="40% - Accent4 2 4 5 3" xfId="16353" xr:uid="{00000000-0005-0000-0000-0000E11D0000}"/>
    <cellStyle name="40% - Accent4 2 4 6" xfId="4680" xr:uid="{00000000-0005-0000-0000-0000E21D0000}"/>
    <cellStyle name="40% - Accent4 2 4 6 2" xfId="8454" xr:uid="{00000000-0005-0000-0000-0000E31D0000}"/>
    <cellStyle name="40% - Accent4 2 4 6 3" xfId="16354" xr:uid="{00000000-0005-0000-0000-0000E41D0000}"/>
    <cellStyle name="40% - Accent4 2 4 7" xfId="8455" xr:uid="{00000000-0005-0000-0000-0000E51D0000}"/>
    <cellStyle name="40% - Accent4 2 4 7 2" xfId="16355" xr:uid="{00000000-0005-0000-0000-0000E61D0000}"/>
    <cellStyle name="40% - Accent4 2 4 8" xfId="8446" xr:uid="{00000000-0005-0000-0000-0000E71D0000}"/>
    <cellStyle name="40% - Accent4 2 4 9" xfId="13451" xr:uid="{00000000-0005-0000-0000-0000E81D0000}"/>
    <cellStyle name="40% - Accent4 2 5" xfId="476" xr:uid="{00000000-0005-0000-0000-0000E91D0000}"/>
    <cellStyle name="40% - Accent4 2 5 2" xfId="1026" xr:uid="{00000000-0005-0000-0000-0000EA1D0000}"/>
    <cellStyle name="40% - Accent4 2 5 2 2" xfId="3636" xr:uid="{00000000-0005-0000-0000-0000EB1D0000}"/>
    <cellStyle name="40% - Accent4 2 5 2 2 2" xfId="8458" xr:uid="{00000000-0005-0000-0000-0000EC1D0000}"/>
    <cellStyle name="40% - Accent4 2 5 2 2 3" xfId="16356" xr:uid="{00000000-0005-0000-0000-0000ED1D0000}"/>
    <cellStyle name="40% - Accent4 2 5 2 3" xfId="4683" xr:uid="{00000000-0005-0000-0000-0000EE1D0000}"/>
    <cellStyle name="40% - Accent4 2 5 2 3 2" xfId="8459" xr:uid="{00000000-0005-0000-0000-0000EF1D0000}"/>
    <cellStyle name="40% - Accent4 2 5 2 3 3" xfId="16357" xr:uid="{00000000-0005-0000-0000-0000F01D0000}"/>
    <cellStyle name="40% - Accent4 2 5 2 4" xfId="8460" xr:uid="{00000000-0005-0000-0000-0000F11D0000}"/>
    <cellStyle name="40% - Accent4 2 5 2 4 2" xfId="16358" xr:uid="{00000000-0005-0000-0000-0000F21D0000}"/>
    <cellStyle name="40% - Accent4 2 5 2 5" xfId="8457" xr:uid="{00000000-0005-0000-0000-0000F31D0000}"/>
    <cellStyle name="40% - Accent4 2 5 2 6" xfId="13455" xr:uid="{00000000-0005-0000-0000-0000F41D0000}"/>
    <cellStyle name="40% - Accent4 2 5 3" xfId="1711" xr:uid="{00000000-0005-0000-0000-0000F51D0000}"/>
    <cellStyle name="40% - Accent4 2 5 3 2" xfId="8461" xr:uid="{00000000-0005-0000-0000-0000F61D0000}"/>
    <cellStyle name="40% - Accent4 2 5 3 3" xfId="13456" xr:uid="{00000000-0005-0000-0000-0000F71D0000}"/>
    <cellStyle name="40% - Accent4 2 5 4" xfId="2430" xr:uid="{00000000-0005-0000-0000-0000F81D0000}"/>
    <cellStyle name="40% - Accent4 2 5 4 2" xfId="8462" xr:uid="{00000000-0005-0000-0000-0000F91D0000}"/>
    <cellStyle name="40% - Accent4 2 5 4 3" xfId="16359" xr:uid="{00000000-0005-0000-0000-0000FA1D0000}"/>
    <cellStyle name="40% - Accent4 2 5 5" xfId="4682" xr:uid="{00000000-0005-0000-0000-0000FB1D0000}"/>
    <cellStyle name="40% - Accent4 2 5 5 2" xfId="8463" xr:uid="{00000000-0005-0000-0000-0000FC1D0000}"/>
    <cellStyle name="40% - Accent4 2 5 5 3" xfId="16360" xr:uid="{00000000-0005-0000-0000-0000FD1D0000}"/>
    <cellStyle name="40% - Accent4 2 5 6" xfId="8464" xr:uid="{00000000-0005-0000-0000-0000FE1D0000}"/>
    <cellStyle name="40% - Accent4 2 5 6 2" xfId="16361" xr:uid="{00000000-0005-0000-0000-0000FF1D0000}"/>
    <cellStyle name="40% - Accent4 2 5 7" xfId="8456" xr:uid="{00000000-0005-0000-0000-0000001E0000}"/>
    <cellStyle name="40% - Accent4 2 5 8" xfId="13454" xr:uid="{00000000-0005-0000-0000-0000011E0000}"/>
    <cellStyle name="40% - Accent4 2 6" xfId="477" xr:uid="{00000000-0005-0000-0000-0000021E0000}"/>
    <cellStyle name="40% - Accent4 2 6 2" xfId="1027" xr:uid="{00000000-0005-0000-0000-0000031E0000}"/>
    <cellStyle name="40% - Accent4 2 6 2 2" xfId="3686" xr:uid="{00000000-0005-0000-0000-0000041E0000}"/>
    <cellStyle name="40% - Accent4 2 6 2 2 2" xfId="8467" xr:uid="{00000000-0005-0000-0000-0000051E0000}"/>
    <cellStyle name="40% - Accent4 2 6 2 2 3" xfId="16362" xr:uid="{00000000-0005-0000-0000-0000061E0000}"/>
    <cellStyle name="40% - Accent4 2 6 2 3" xfId="4685" xr:uid="{00000000-0005-0000-0000-0000071E0000}"/>
    <cellStyle name="40% - Accent4 2 6 2 3 2" xfId="8468" xr:uid="{00000000-0005-0000-0000-0000081E0000}"/>
    <cellStyle name="40% - Accent4 2 6 2 3 3" xfId="16363" xr:uid="{00000000-0005-0000-0000-0000091E0000}"/>
    <cellStyle name="40% - Accent4 2 6 2 4" xfId="8469" xr:uid="{00000000-0005-0000-0000-00000A1E0000}"/>
    <cellStyle name="40% - Accent4 2 6 2 4 2" xfId="16364" xr:uid="{00000000-0005-0000-0000-00000B1E0000}"/>
    <cellStyle name="40% - Accent4 2 6 2 5" xfId="8466" xr:uid="{00000000-0005-0000-0000-00000C1E0000}"/>
    <cellStyle name="40% - Accent4 2 6 2 6" xfId="13458" xr:uid="{00000000-0005-0000-0000-00000D1E0000}"/>
    <cellStyle name="40% - Accent4 2 6 3" xfId="1712" xr:uid="{00000000-0005-0000-0000-00000E1E0000}"/>
    <cellStyle name="40% - Accent4 2 6 3 2" xfId="8470" xr:uid="{00000000-0005-0000-0000-00000F1E0000}"/>
    <cellStyle name="40% - Accent4 2 6 3 3" xfId="13459" xr:uid="{00000000-0005-0000-0000-0000101E0000}"/>
    <cellStyle name="40% - Accent4 2 6 4" xfId="2431" xr:uid="{00000000-0005-0000-0000-0000111E0000}"/>
    <cellStyle name="40% - Accent4 2 6 4 2" xfId="8471" xr:uid="{00000000-0005-0000-0000-0000121E0000}"/>
    <cellStyle name="40% - Accent4 2 6 4 3" xfId="16365" xr:uid="{00000000-0005-0000-0000-0000131E0000}"/>
    <cellStyle name="40% - Accent4 2 6 5" xfId="4684" xr:uid="{00000000-0005-0000-0000-0000141E0000}"/>
    <cellStyle name="40% - Accent4 2 6 5 2" xfId="8472" xr:uid="{00000000-0005-0000-0000-0000151E0000}"/>
    <cellStyle name="40% - Accent4 2 6 5 3" xfId="16366" xr:uid="{00000000-0005-0000-0000-0000161E0000}"/>
    <cellStyle name="40% - Accent4 2 6 6" xfId="8473" xr:uid="{00000000-0005-0000-0000-0000171E0000}"/>
    <cellStyle name="40% - Accent4 2 6 6 2" xfId="16367" xr:uid="{00000000-0005-0000-0000-0000181E0000}"/>
    <cellStyle name="40% - Accent4 2 6 7" xfId="8465" xr:uid="{00000000-0005-0000-0000-0000191E0000}"/>
    <cellStyle name="40% - Accent4 2 6 8" xfId="13457" xr:uid="{00000000-0005-0000-0000-00001A1E0000}"/>
    <cellStyle name="40% - Accent4 2 7" xfId="472" xr:uid="{00000000-0005-0000-0000-00001B1E0000}"/>
    <cellStyle name="40% - Accent4 2 7 2" xfId="1344" xr:uid="{00000000-0005-0000-0000-00001C1E0000}"/>
    <cellStyle name="40% - Accent4 2 7 2 2" xfId="3736" xr:uid="{00000000-0005-0000-0000-00001D1E0000}"/>
    <cellStyle name="40% - Accent4 2 7 2 2 2" xfId="8476" xr:uid="{00000000-0005-0000-0000-00001E1E0000}"/>
    <cellStyle name="40% - Accent4 2 7 2 2 3" xfId="16368" xr:uid="{00000000-0005-0000-0000-00001F1E0000}"/>
    <cellStyle name="40% - Accent4 2 7 2 3" xfId="4687" xr:uid="{00000000-0005-0000-0000-0000201E0000}"/>
    <cellStyle name="40% - Accent4 2 7 2 3 2" xfId="8477" xr:uid="{00000000-0005-0000-0000-0000211E0000}"/>
    <cellStyle name="40% - Accent4 2 7 2 3 3" xfId="16369" xr:uid="{00000000-0005-0000-0000-0000221E0000}"/>
    <cellStyle name="40% - Accent4 2 7 2 4" xfId="8478" xr:uid="{00000000-0005-0000-0000-0000231E0000}"/>
    <cellStyle name="40% - Accent4 2 7 2 4 2" xfId="16370" xr:uid="{00000000-0005-0000-0000-0000241E0000}"/>
    <cellStyle name="40% - Accent4 2 7 2 5" xfId="8475" xr:uid="{00000000-0005-0000-0000-0000251E0000}"/>
    <cellStyle name="40% - Accent4 2 7 2 6" xfId="13461" xr:uid="{00000000-0005-0000-0000-0000261E0000}"/>
    <cellStyle name="40% - Accent4 2 7 3" xfId="1713" xr:uid="{00000000-0005-0000-0000-0000271E0000}"/>
    <cellStyle name="40% - Accent4 2 7 3 2" xfId="8479" xr:uid="{00000000-0005-0000-0000-0000281E0000}"/>
    <cellStyle name="40% - Accent4 2 7 3 3" xfId="13462" xr:uid="{00000000-0005-0000-0000-0000291E0000}"/>
    <cellStyle name="40% - Accent4 2 7 4" xfId="2432" xr:uid="{00000000-0005-0000-0000-00002A1E0000}"/>
    <cellStyle name="40% - Accent4 2 7 4 2" xfId="8480" xr:uid="{00000000-0005-0000-0000-00002B1E0000}"/>
    <cellStyle name="40% - Accent4 2 7 4 3" xfId="16371" xr:uid="{00000000-0005-0000-0000-00002C1E0000}"/>
    <cellStyle name="40% - Accent4 2 7 5" xfId="4686" xr:uid="{00000000-0005-0000-0000-00002D1E0000}"/>
    <cellStyle name="40% - Accent4 2 7 5 2" xfId="8481" xr:uid="{00000000-0005-0000-0000-00002E1E0000}"/>
    <cellStyle name="40% - Accent4 2 7 5 3" xfId="16372" xr:uid="{00000000-0005-0000-0000-00002F1E0000}"/>
    <cellStyle name="40% - Accent4 2 7 6" xfId="8482" xr:uid="{00000000-0005-0000-0000-0000301E0000}"/>
    <cellStyle name="40% - Accent4 2 7 6 2" xfId="16373" xr:uid="{00000000-0005-0000-0000-0000311E0000}"/>
    <cellStyle name="40% - Accent4 2 7 7" xfId="8474" xr:uid="{00000000-0005-0000-0000-0000321E0000}"/>
    <cellStyle name="40% - Accent4 2 7 8" xfId="13460" xr:uid="{00000000-0005-0000-0000-0000331E0000}"/>
    <cellStyle name="40% - Accent4 2 8" xfId="1022" xr:uid="{00000000-0005-0000-0000-0000341E0000}"/>
    <cellStyle name="40% - Accent4 2 8 2" xfId="1714" xr:uid="{00000000-0005-0000-0000-0000351E0000}"/>
    <cellStyle name="40% - Accent4 2 8 2 2" xfId="3796" xr:uid="{00000000-0005-0000-0000-0000361E0000}"/>
    <cellStyle name="40% - Accent4 2 8 2 2 2" xfId="8485" xr:uid="{00000000-0005-0000-0000-0000371E0000}"/>
    <cellStyle name="40% - Accent4 2 8 2 2 3" xfId="16374" xr:uid="{00000000-0005-0000-0000-0000381E0000}"/>
    <cellStyle name="40% - Accent4 2 8 2 3" xfId="4689" xr:uid="{00000000-0005-0000-0000-0000391E0000}"/>
    <cellStyle name="40% - Accent4 2 8 2 3 2" xfId="8486" xr:uid="{00000000-0005-0000-0000-00003A1E0000}"/>
    <cellStyle name="40% - Accent4 2 8 2 3 3" xfId="16375" xr:uid="{00000000-0005-0000-0000-00003B1E0000}"/>
    <cellStyle name="40% - Accent4 2 8 2 4" xfId="8487" xr:uid="{00000000-0005-0000-0000-00003C1E0000}"/>
    <cellStyle name="40% - Accent4 2 8 2 4 2" xfId="16376" xr:uid="{00000000-0005-0000-0000-00003D1E0000}"/>
    <cellStyle name="40% - Accent4 2 8 2 5" xfId="8484" xr:uid="{00000000-0005-0000-0000-00003E1E0000}"/>
    <cellStyle name="40% - Accent4 2 8 2 6" xfId="13464" xr:uid="{00000000-0005-0000-0000-00003F1E0000}"/>
    <cellStyle name="40% - Accent4 2 8 3" xfId="2433" xr:uid="{00000000-0005-0000-0000-0000401E0000}"/>
    <cellStyle name="40% - Accent4 2 8 3 2" xfId="8488" xr:uid="{00000000-0005-0000-0000-0000411E0000}"/>
    <cellStyle name="40% - Accent4 2 8 3 3" xfId="13465" xr:uid="{00000000-0005-0000-0000-0000421E0000}"/>
    <cellStyle name="40% - Accent4 2 8 4" xfId="4688" xr:uid="{00000000-0005-0000-0000-0000431E0000}"/>
    <cellStyle name="40% - Accent4 2 8 4 2" xfId="8489" xr:uid="{00000000-0005-0000-0000-0000441E0000}"/>
    <cellStyle name="40% - Accent4 2 8 4 3" xfId="16377" xr:uid="{00000000-0005-0000-0000-0000451E0000}"/>
    <cellStyle name="40% - Accent4 2 8 5" xfId="8490" xr:uid="{00000000-0005-0000-0000-0000461E0000}"/>
    <cellStyle name="40% - Accent4 2 8 5 2" xfId="16378" xr:uid="{00000000-0005-0000-0000-0000471E0000}"/>
    <cellStyle name="40% - Accent4 2 8 6" xfId="8483" xr:uid="{00000000-0005-0000-0000-0000481E0000}"/>
    <cellStyle name="40% - Accent4 2 8 7" xfId="13463" xr:uid="{00000000-0005-0000-0000-0000491E0000}"/>
    <cellStyle name="40% - Accent4 2 9" xfId="1707" xr:uid="{00000000-0005-0000-0000-00004A1E0000}"/>
    <cellStyle name="40% - Accent4 2 9 2" xfId="3856" xr:uid="{00000000-0005-0000-0000-00004B1E0000}"/>
    <cellStyle name="40% - Accent4 2 9 2 2" xfId="4691" xr:uid="{00000000-0005-0000-0000-00004C1E0000}"/>
    <cellStyle name="40% - Accent4 2 9 2 2 2" xfId="8493" xr:uid="{00000000-0005-0000-0000-00004D1E0000}"/>
    <cellStyle name="40% - Accent4 2 9 2 2 3" xfId="16379" xr:uid="{00000000-0005-0000-0000-00004E1E0000}"/>
    <cellStyle name="40% - Accent4 2 9 2 3" xfId="8494" xr:uid="{00000000-0005-0000-0000-00004F1E0000}"/>
    <cellStyle name="40% - Accent4 2 9 2 3 2" xfId="16380" xr:uid="{00000000-0005-0000-0000-0000501E0000}"/>
    <cellStyle name="40% - Accent4 2 9 2 4" xfId="8492" xr:uid="{00000000-0005-0000-0000-0000511E0000}"/>
    <cellStyle name="40% - Accent4 2 9 2 5" xfId="13467" xr:uid="{00000000-0005-0000-0000-0000521E0000}"/>
    <cellStyle name="40% - Accent4 2 9 3" xfId="2434" xr:uid="{00000000-0005-0000-0000-0000531E0000}"/>
    <cellStyle name="40% - Accent4 2 9 3 2" xfId="8495" xr:uid="{00000000-0005-0000-0000-0000541E0000}"/>
    <cellStyle name="40% - Accent4 2 9 3 3" xfId="13468" xr:uid="{00000000-0005-0000-0000-0000551E0000}"/>
    <cellStyle name="40% - Accent4 2 9 4" xfId="4690" xr:uid="{00000000-0005-0000-0000-0000561E0000}"/>
    <cellStyle name="40% - Accent4 2 9 4 2" xfId="8496" xr:uid="{00000000-0005-0000-0000-0000571E0000}"/>
    <cellStyle name="40% - Accent4 2 9 4 3" xfId="16381" xr:uid="{00000000-0005-0000-0000-0000581E0000}"/>
    <cellStyle name="40% - Accent4 2 9 5" xfId="8497" xr:uid="{00000000-0005-0000-0000-0000591E0000}"/>
    <cellStyle name="40% - Accent4 2 9 5 2" xfId="16382" xr:uid="{00000000-0005-0000-0000-00005A1E0000}"/>
    <cellStyle name="40% - Accent4 2 9 6" xfId="8491" xr:uid="{00000000-0005-0000-0000-00005B1E0000}"/>
    <cellStyle name="40% - Accent4 2 9 7" xfId="13466" xr:uid="{00000000-0005-0000-0000-00005C1E0000}"/>
    <cellStyle name="40% - Accent4 3" xfId="141" xr:uid="{00000000-0005-0000-0000-00005D1E0000}"/>
    <cellStyle name="40% - Accent4 3 10" xfId="3535" xr:uid="{00000000-0005-0000-0000-00005E1E0000}"/>
    <cellStyle name="40% - Accent4 3 10 2" xfId="4693" xr:uid="{00000000-0005-0000-0000-00005F1E0000}"/>
    <cellStyle name="40% - Accent4 3 10 2 2" xfId="8500" xr:uid="{00000000-0005-0000-0000-0000601E0000}"/>
    <cellStyle name="40% - Accent4 3 10 2 3" xfId="13471" xr:uid="{00000000-0005-0000-0000-0000611E0000}"/>
    <cellStyle name="40% - Accent4 3 10 3" xfId="8501" xr:uid="{00000000-0005-0000-0000-0000621E0000}"/>
    <cellStyle name="40% - Accent4 3 10 3 2" xfId="16383" xr:uid="{00000000-0005-0000-0000-0000631E0000}"/>
    <cellStyle name="40% - Accent4 3 10 4" xfId="8499" xr:uid="{00000000-0005-0000-0000-0000641E0000}"/>
    <cellStyle name="40% - Accent4 3 10 5" xfId="13470" xr:uid="{00000000-0005-0000-0000-0000651E0000}"/>
    <cellStyle name="40% - Accent4 3 11" xfId="2435" xr:uid="{00000000-0005-0000-0000-0000661E0000}"/>
    <cellStyle name="40% - Accent4 3 11 2" xfId="8502" xr:uid="{00000000-0005-0000-0000-0000671E0000}"/>
    <cellStyle name="40% - Accent4 3 11 3" xfId="13472" xr:uid="{00000000-0005-0000-0000-0000681E0000}"/>
    <cellStyle name="40% - Accent4 3 12" xfId="4692" xr:uid="{00000000-0005-0000-0000-0000691E0000}"/>
    <cellStyle name="40% - Accent4 3 12 2" xfId="8503" xr:uid="{00000000-0005-0000-0000-00006A1E0000}"/>
    <cellStyle name="40% - Accent4 3 12 3" xfId="13473" xr:uid="{00000000-0005-0000-0000-00006B1E0000}"/>
    <cellStyle name="40% - Accent4 3 13" xfId="8504" xr:uid="{00000000-0005-0000-0000-00006C1E0000}"/>
    <cellStyle name="40% - Accent4 3 13 2" xfId="13474" xr:uid="{00000000-0005-0000-0000-00006D1E0000}"/>
    <cellStyle name="40% - Accent4 3 14" xfId="8498" xr:uid="{00000000-0005-0000-0000-00006E1E0000}"/>
    <cellStyle name="40% - Accent4 3 15" xfId="13469" xr:uid="{00000000-0005-0000-0000-00006F1E0000}"/>
    <cellStyle name="40% - Accent4 3 2" xfId="142" xr:uid="{00000000-0005-0000-0000-0000701E0000}"/>
    <cellStyle name="40% - Accent4 3 2 2" xfId="479" xr:uid="{00000000-0005-0000-0000-0000711E0000}"/>
    <cellStyle name="40% - Accent4 3 2 2 2" xfId="3576" xr:uid="{00000000-0005-0000-0000-0000721E0000}"/>
    <cellStyle name="40% - Accent4 3 2 2 2 2" xfId="8507" xr:uid="{00000000-0005-0000-0000-0000731E0000}"/>
    <cellStyle name="40% - Accent4 3 2 2 2 3" xfId="16384" xr:uid="{00000000-0005-0000-0000-0000741E0000}"/>
    <cellStyle name="40% - Accent4 3 2 2 3" xfId="4695" xr:uid="{00000000-0005-0000-0000-0000751E0000}"/>
    <cellStyle name="40% - Accent4 3 2 2 3 2" xfId="8508" xr:uid="{00000000-0005-0000-0000-0000761E0000}"/>
    <cellStyle name="40% - Accent4 3 2 2 3 3" xfId="16385" xr:uid="{00000000-0005-0000-0000-0000771E0000}"/>
    <cellStyle name="40% - Accent4 3 2 2 4" xfId="8509" xr:uid="{00000000-0005-0000-0000-0000781E0000}"/>
    <cellStyle name="40% - Accent4 3 2 2 4 2" xfId="16386" xr:uid="{00000000-0005-0000-0000-0000791E0000}"/>
    <cellStyle name="40% - Accent4 3 2 2 5" xfId="8506" xr:uid="{00000000-0005-0000-0000-00007A1E0000}"/>
    <cellStyle name="40% - Accent4 3 2 2 6" xfId="13476" xr:uid="{00000000-0005-0000-0000-00007B1E0000}"/>
    <cellStyle name="40% - Accent4 3 2 3" xfId="1029" xr:uid="{00000000-0005-0000-0000-00007C1E0000}"/>
    <cellStyle name="40% - Accent4 3 2 3 2" xfId="8510" xr:uid="{00000000-0005-0000-0000-00007D1E0000}"/>
    <cellStyle name="40% - Accent4 3 2 3 3" xfId="13477" xr:uid="{00000000-0005-0000-0000-00007E1E0000}"/>
    <cellStyle name="40% - Accent4 3 2 4" xfId="1716" xr:uid="{00000000-0005-0000-0000-00007F1E0000}"/>
    <cellStyle name="40% - Accent4 3 2 4 2" xfId="8511" xr:uid="{00000000-0005-0000-0000-0000801E0000}"/>
    <cellStyle name="40% - Accent4 3 2 4 3" xfId="16387" xr:uid="{00000000-0005-0000-0000-0000811E0000}"/>
    <cellStyle name="40% - Accent4 3 2 5" xfId="2436" xr:uid="{00000000-0005-0000-0000-0000821E0000}"/>
    <cellStyle name="40% - Accent4 3 2 5 2" xfId="8512" xr:uid="{00000000-0005-0000-0000-0000831E0000}"/>
    <cellStyle name="40% - Accent4 3 2 5 3" xfId="16388" xr:uid="{00000000-0005-0000-0000-0000841E0000}"/>
    <cellStyle name="40% - Accent4 3 2 6" xfId="4694" xr:uid="{00000000-0005-0000-0000-0000851E0000}"/>
    <cellStyle name="40% - Accent4 3 2 6 2" xfId="8513" xr:uid="{00000000-0005-0000-0000-0000861E0000}"/>
    <cellStyle name="40% - Accent4 3 2 6 3" xfId="16389" xr:uid="{00000000-0005-0000-0000-0000871E0000}"/>
    <cellStyle name="40% - Accent4 3 2 7" xfId="8514" xr:uid="{00000000-0005-0000-0000-0000881E0000}"/>
    <cellStyle name="40% - Accent4 3 2 7 2" xfId="16390" xr:uid="{00000000-0005-0000-0000-0000891E0000}"/>
    <cellStyle name="40% - Accent4 3 2 8" xfId="8505" xr:uid="{00000000-0005-0000-0000-00008A1E0000}"/>
    <cellStyle name="40% - Accent4 3 2 9" xfId="13475" xr:uid="{00000000-0005-0000-0000-00008B1E0000}"/>
    <cellStyle name="40% - Accent4 3 3" xfId="143" xr:uid="{00000000-0005-0000-0000-00008C1E0000}"/>
    <cellStyle name="40% - Accent4 3 3 2" xfId="480" xr:uid="{00000000-0005-0000-0000-00008D1E0000}"/>
    <cellStyle name="40% - Accent4 3 3 2 2" xfId="3606" xr:uid="{00000000-0005-0000-0000-00008E1E0000}"/>
    <cellStyle name="40% - Accent4 3 3 2 2 2" xfId="8517" xr:uid="{00000000-0005-0000-0000-00008F1E0000}"/>
    <cellStyle name="40% - Accent4 3 3 2 2 3" xfId="16391" xr:uid="{00000000-0005-0000-0000-0000901E0000}"/>
    <cellStyle name="40% - Accent4 3 3 2 3" xfId="4697" xr:uid="{00000000-0005-0000-0000-0000911E0000}"/>
    <cellStyle name="40% - Accent4 3 3 2 3 2" xfId="8518" xr:uid="{00000000-0005-0000-0000-0000921E0000}"/>
    <cellStyle name="40% - Accent4 3 3 2 3 3" xfId="16392" xr:uid="{00000000-0005-0000-0000-0000931E0000}"/>
    <cellStyle name="40% - Accent4 3 3 2 4" xfId="8519" xr:uid="{00000000-0005-0000-0000-0000941E0000}"/>
    <cellStyle name="40% - Accent4 3 3 2 4 2" xfId="16393" xr:uid="{00000000-0005-0000-0000-0000951E0000}"/>
    <cellStyle name="40% - Accent4 3 3 2 5" xfId="8516" xr:uid="{00000000-0005-0000-0000-0000961E0000}"/>
    <cellStyle name="40% - Accent4 3 3 2 6" xfId="13479" xr:uid="{00000000-0005-0000-0000-0000971E0000}"/>
    <cellStyle name="40% - Accent4 3 3 3" xfId="1030" xr:uid="{00000000-0005-0000-0000-0000981E0000}"/>
    <cellStyle name="40% - Accent4 3 3 3 2" xfId="8520" xr:uid="{00000000-0005-0000-0000-0000991E0000}"/>
    <cellStyle name="40% - Accent4 3 3 3 3" xfId="13480" xr:uid="{00000000-0005-0000-0000-00009A1E0000}"/>
    <cellStyle name="40% - Accent4 3 3 4" xfId="1717" xr:uid="{00000000-0005-0000-0000-00009B1E0000}"/>
    <cellStyle name="40% - Accent4 3 3 4 2" xfId="8521" xr:uid="{00000000-0005-0000-0000-00009C1E0000}"/>
    <cellStyle name="40% - Accent4 3 3 4 3" xfId="16394" xr:uid="{00000000-0005-0000-0000-00009D1E0000}"/>
    <cellStyle name="40% - Accent4 3 3 5" xfId="2437" xr:uid="{00000000-0005-0000-0000-00009E1E0000}"/>
    <cellStyle name="40% - Accent4 3 3 5 2" xfId="8522" xr:uid="{00000000-0005-0000-0000-00009F1E0000}"/>
    <cellStyle name="40% - Accent4 3 3 5 3" xfId="16395" xr:uid="{00000000-0005-0000-0000-0000A01E0000}"/>
    <cellStyle name="40% - Accent4 3 3 6" xfId="4696" xr:uid="{00000000-0005-0000-0000-0000A11E0000}"/>
    <cellStyle name="40% - Accent4 3 3 6 2" xfId="8523" xr:uid="{00000000-0005-0000-0000-0000A21E0000}"/>
    <cellStyle name="40% - Accent4 3 3 6 3" xfId="16396" xr:uid="{00000000-0005-0000-0000-0000A31E0000}"/>
    <cellStyle name="40% - Accent4 3 3 7" xfId="8524" xr:uid="{00000000-0005-0000-0000-0000A41E0000}"/>
    <cellStyle name="40% - Accent4 3 3 7 2" xfId="16397" xr:uid="{00000000-0005-0000-0000-0000A51E0000}"/>
    <cellStyle name="40% - Accent4 3 3 8" xfId="8515" xr:uid="{00000000-0005-0000-0000-0000A61E0000}"/>
    <cellStyle name="40% - Accent4 3 3 9" xfId="13478" xr:uid="{00000000-0005-0000-0000-0000A71E0000}"/>
    <cellStyle name="40% - Accent4 3 4" xfId="481" xr:uid="{00000000-0005-0000-0000-0000A81E0000}"/>
    <cellStyle name="40% - Accent4 3 4 2" xfId="1031" xr:uid="{00000000-0005-0000-0000-0000A91E0000}"/>
    <cellStyle name="40% - Accent4 3 4 2 2" xfId="3646" xr:uid="{00000000-0005-0000-0000-0000AA1E0000}"/>
    <cellStyle name="40% - Accent4 3 4 2 2 2" xfId="8527" xr:uid="{00000000-0005-0000-0000-0000AB1E0000}"/>
    <cellStyle name="40% - Accent4 3 4 2 2 3" xfId="16398" xr:uid="{00000000-0005-0000-0000-0000AC1E0000}"/>
    <cellStyle name="40% - Accent4 3 4 2 3" xfId="4699" xr:uid="{00000000-0005-0000-0000-0000AD1E0000}"/>
    <cellStyle name="40% - Accent4 3 4 2 3 2" xfId="8528" xr:uid="{00000000-0005-0000-0000-0000AE1E0000}"/>
    <cellStyle name="40% - Accent4 3 4 2 3 3" xfId="16399" xr:uid="{00000000-0005-0000-0000-0000AF1E0000}"/>
    <cellStyle name="40% - Accent4 3 4 2 4" xfId="8529" xr:uid="{00000000-0005-0000-0000-0000B01E0000}"/>
    <cellStyle name="40% - Accent4 3 4 2 4 2" xfId="16400" xr:uid="{00000000-0005-0000-0000-0000B11E0000}"/>
    <cellStyle name="40% - Accent4 3 4 2 5" xfId="8526" xr:uid="{00000000-0005-0000-0000-0000B21E0000}"/>
    <cellStyle name="40% - Accent4 3 4 2 6" xfId="13482" xr:uid="{00000000-0005-0000-0000-0000B31E0000}"/>
    <cellStyle name="40% - Accent4 3 4 3" xfId="1718" xr:uid="{00000000-0005-0000-0000-0000B41E0000}"/>
    <cellStyle name="40% - Accent4 3 4 3 2" xfId="8530" xr:uid="{00000000-0005-0000-0000-0000B51E0000}"/>
    <cellStyle name="40% - Accent4 3 4 3 3" xfId="13483" xr:uid="{00000000-0005-0000-0000-0000B61E0000}"/>
    <cellStyle name="40% - Accent4 3 4 4" xfId="2438" xr:uid="{00000000-0005-0000-0000-0000B71E0000}"/>
    <cellStyle name="40% - Accent4 3 4 4 2" xfId="8531" xr:uid="{00000000-0005-0000-0000-0000B81E0000}"/>
    <cellStyle name="40% - Accent4 3 4 4 3" xfId="16401" xr:uid="{00000000-0005-0000-0000-0000B91E0000}"/>
    <cellStyle name="40% - Accent4 3 4 5" xfId="4698" xr:uid="{00000000-0005-0000-0000-0000BA1E0000}"/>
    <cellStyle name="40% - Accent4 3 4 5 2" xfId="8532" xr:uid="{00000000-0005-0000-0000-0000BB1E0000}"/>
    <cellStyle name="40% - Accent4 3 4 5 3" xfId="16402" xr:uid="{00000000-0005-0000-0000-0000BC1E0000}"/>
    <cellStyle name="40% - Accent4 3 4 6" xfId="8533" xr:uid="{00000000-0005-0000-0000-0000BD1E0000}"/>
    <cellStyle name="40% - Accent4 3 4 6 2" xfId="16403" xr:uid="{00000000-0005-0000-0000-0000BE1E0000}"/>
    <cellStyle name="40% - Accent4 3 4 7" xfId="8525" xr:uid="{00000000-0005-0000-0000-0000BF1E0000}"/>
    <cellStyle name="40% - Accent4 3 4 8" xfId="13481" xr:uid="{00000000-0005-0000-0000-0000C01E0000}"/>
    <cellStyle name="40% - Accent4 3 5" xfId="482" xr:uid="{00000000-0005-0000-0000-0000C11E0000}"/>
    <cellStyle name="40% - Accent4 3 5 2" xfId="1032" xr:uid="{00000000-0005-0000-0000-0000C21E0000}"/>
    <cellStyle name="40% - Accent4 3 5 2 2" xfId="3696" xr:uid="{00000000-0005-0000-0000-0000C31E0000}"/>
    <cellStyle name="40% - Accent4 3 5 2 2 2" xfId="8536" xr:uid="{00000000-0005-0000-0000-0000C41E0000}"/>
    <cellStyle name="40% - Accent4 3 5 2 2 3" xfId="16404" xr:uid="{00000000-0005-0000-0000-0000C51E0000}"/>
    <cellStyle name="40% - Accent4 3 5 2 3" xfId="4701" xr:uid="{00000000-0005-0000-0000-0000C61E0000}"/>
    <cellStyle name="40% - Accent4 3 5 2 3 2" xfId="8537" xr:uid="{00000000-0005-0000-0000-0000C71E0000}"/>
    <cellStyle name="40% - Accent4 3 5 2 3 3" xfId="16405" xr:uid="{00000000-0005-0000-0000-0000C81E0000}"/>
    <cellStyle name="40% - Accent4 3 5 2 4" xfId="8538" xr:uid="{00000000-0005-0000-0000-0000C91E0000}"/>
    <cellStyle name="40% - Accent4 3 5 2 4 2" xfId="16406" xr:uid="{00000000-0005-0000-0000-0000CA1E0000}"/>
    <cellStyle name="40% - Accent4 3 5 2 5" xfId="8535" xr:uid="{00000000-0005-0000-0000-0000CB1E0000}"/>
    <cellStyle name="40% - Accent4 3 5 2 6" xfId="13485" xr:uid="{00000000-0005-0000-0000-0000CC1E0000}"/>
    <cellStyle name="40% - Accent4 3 5 3" xfId="1719" xr:uid="{00000000-0005-0000-0000-0000CD1E0000}"/>
    <cellStyle name="40% - Accent4 3 5 3 2" xfId="8539" xr:uid="{00000000-0005-0000-0000-0000CE1E0000}"/>
    <cellStyle name="40% - Accent4 3 5 3 3" xfId="13486" xr:uid="{00000000-0005-0000-0000-0000CF1E0000}"/>
    <cellStyle name="40% - Accent4 3 5 4" xfId="2439" xr:uid="{00000000-0005-0000-0000-0000D01E0000}"/>
    <cellStyle name="40% - Accent4 3 5 4 2" xfId="8540" xr:uid="{00000000-0005-0000-0000-0000D11E0000}"/>
    <cellStyle name="40% - Accent4 3 5 4 3" xfId="16407" xr:uid="{00000000-0005-0000-0000-0000D21E0000}"/>
    <cellStyle name="40% - Accent4 3 5 5" xfId="4700" xr:uid="{00000000-0005-0000-0000-0000D31E0000}"/>
    <cellStyle name="40% - Accent4 3 5 5 2" xfId="8541" xr:uid="{00000000-0005-0000-0000-0000D41E0000}"/>
    <cellStyle name="40% - Accent4 3 5 5 3" xfId="16408" xr:uid="{00000000-0005-0000-0000-0000D51E0000}"/>
    <cellStyle name="40% - Accent4 3 5 6" xfId="8542" xr:uid="{00000000-0005-0000-0000-0000D61E0000}"/>
    <cellStyle name="40% - Accent4 3 5 6 2" xfId="16409" xr:uid="{00000000-0005-0000-0000-0000D71E0000}"/>
    <cellStyle name="40% - Accent4 3 5 7" xfId="8534" xr:uid="{00000000-0005-0000-0000-0000D81E0000}"/>
    <cellStyle name="40% - Accent4 3 5 8" xfId="13484" xr:uid="{00000000-0005-0000-0000-0000D91E0000}"/>
    <cellStyle name="40% - Accent4 3 6" xfId="478" xr:uid="{00000000-0005-0000-0000-0000DA1E0000}"/>
    <cellStyle name="40% - Accent4 3 6 2" xfId="1358" xr:uid="{00000000-0005-0000-0000-0000DB1E0000}"/>
    <cellStyle name="40% - Accent4 3 6 2 2" xfId="3746" xr:uid="{00000000-0005-0000-0000-0000DC1E0000}"/>
    <cellStyle name="40% - Accent4 3 6 2 2 2" xfId="8545" xr:uid="{00000000-0005-0000-0000-0000DD1E0000}"/>
    <cellStyle name="40% - Accent4 3 6 2 2 3" xfId="16410" xr:uid="{00000000-0005-0000-0000-0000DE1E0000}"/>
    <cellStyle name="40% - Accent4 3 6 2 3" xfId="4703" xr:uid="{00000000-0005-0000-0000-0000DF1E0000}"/>
    <cellStyle name="40% - Accent4 3 6 2 3 2" xfId="8546" xr:uid="{00000000-0005-0000-0000-0000E01E0000}"/>
    <cellStyle name="40% - Accent4 3 6 2 3 3" xfId="16411" xr:uid="{00000000-0005-0000-0000-0000E11E0000}"/>
    <cellStyle name="40% - Accent4 3 6 2 4" xfId="8547" xr:uid="{00000000-0005-0000-0000-0000E21E0000}"/>
    <cellStyle name="40% - Accent4 3 6 2 4 2" xfId="16412" xr:uid="{00000000-0005-0000-0000-0000E31E0000}"/>
    <cellStyle name="40% - Accent4 3 6 2 5" xfId="8544" xr:uid="{00000000-0005-0000-0000-0000E41E0000}"/>
    <cellStyle name="40% - Accent4 3 6 2 6" xfId="13488" xr:uid="{00000000-0005-0000-0000-0000E51E0000}"/>
    <cellStyle name="40% - Accent4 3 6 3" xfId="1720" xr:uid="{00000000-0005-0000-0000-0000E61E0000}"/>
    <cellStyle name="40% - Accent4 3 6 3 2" xfId="8548" xr:uid="{00000000-0005-0000-0000-0000E71E0000}"/>
    <cellStyle name="40% - Accent4 3 6 3 3" xfId="13489" xr:uid="{00000000-0005-0000-0000-0000E81E0000}"/>
    <cellStyle name="40% - Accent4 3 6 4" xfId="2440" xr:uid="{00000000-0005-0000-0000-0000E91E0000}"/>
    <cellStyle name="40% - Accent4 3 6 4 2" xfId="8549" xr:uid="{00000000-0005-0000-0000-0000EA1E0000}"/>
    <cellStyle name="40% - Accent4 3 6 4 3" xfId="16413" xr:uid="{00000000-0005-0000-0000-0000EB1E0000}"/>
    <cellStyle name="40% - Accent4 3 6 5" xfId="4702" xr:uid="{00000000-0005-0000-0000-0000EC1E0000}"/>
    <cellStyle name="40% - Accent4 3 6 5 2" xfId="8550" xr:uid="{00000000-0005-0000-0000-0000ED1E0000}"/>
    <cellStyle name="40% - Accent4 3 6 5 3" xfId="16414" xr:uid="{00000000-0005-0000-0000-0000EE1E0000}"/>
    <cellStyle name="40% - Accent4 3 6 6" xfId="8551" xr:uid="{00000000-0005-0000-0000-0000EF1E0000}"/>
    <cellStyle name="40% - Accent4 3 6 6 2" xfId="16415" xr:uid="{00000000-0005-0000-0000-0000F01E0000}"/>
    <cellStyle name="40% - Accent4 3 6 7" xfId="8543" xr:uid="{00000000-0005-0000-0000-0000F11E0000}"/>
    <cellStyle name="40% - Accent4 3 6 8" xfId="13487" xr:uid="{00000000-0005-0000-0000-0000F21E0000}"/>
    <cellStyle name="40% - Accent4 3 7" xfId="1028" xr:uid="{00000000-0005-0000-0000-0000F31E0000}"/>
    <cellStyle name="40% - Accent4 3 7 2" xfId="1721" xr:uid="{00000000-0005-0000-0000-0000F41E0000}"/>
    <cellStyle name="40% - Accent4 3 7 2 2" xfId="3806" xr:uid="{00000000-0005-0000-0000-0000F51E0000}"/>
    <cellStyle name="40% - Accent4 3 7 2 2 2" xfId="8554" xr:uid="{00000000-0005-0000-0000-0000F61E0000}"/>
    <cellStyle name="40% - Accent4 3 7 2 2 3" xfId="16416" xr:uid="{00000000-0005-0000-0000-0000F71E0000}"/>
    <cellStyle name="40% - Accent4 3 7 2 3" xfId="4705" xr:uid="{00000000-0005-0000-0000-0000F81E0000}"/>
    <cellStyle name="40% - Accent4 3 7 2 3 2" xfId="8555" xr:uid="{00000000-0005-0000-0000-0000F91E0000}"/>
    <cellStyle name="40% - Accent4 3 7 2 3 3" xfId="16417" xr:uid="{00000000-0005-0000-0000-0000FA1E0000}"/>
    <cellStyle name="40% - Accent4 3 7 2 4" xfId="8556" xr:uid="{00000000-0005-0000-0000-0000FB1E0000}"/>
    <cellStyle name="40% - Accent4 3 7 2 4 2" xfId="16418" xr:uid="{00000000-0005-0000-0000-0000FC1E0000}"/>
    <cellStyle name="40% - Accent4 3 7 2 5" xfId="8553" xr:uid="{00000000-0005-0000-0000-0000FD1E0000}"/>
    <cellStyle name="40% - Accent4 3 7 2 6" xfId="13491" xr:uid="{00000000-0005-0000-0000-0000FE1E0000}"/>
    <cellStyle name="40% - Accent4 3 7 3" xfId="2441" xr:uid="{00000000-0005-0000-0000-0000FF1E0000}"/>
    <cellStyle name="40% - Accent4 3 7 3 2" xfId="8557" xr:uid="{00000000-0005-0000-0000-0000001F0000}"/>
    <cellStyle name="40% - Accent4 3 7 3 3" xfId="13492" xr:uid="{00000000-0005-0000-0000-0000011F0000}"/>
    <cellStyle name="40% - Accent4 3 7 4" xfId="4704" xr:uid="{00000000-0005-0000-0000-0000021F0000}"/>
    <cellStyle name="40% - Accent4 3 7 4 2" xfId="8558" xr:uid="{00000000-0005-0000-0000-0000031F0000}"/>
    <cellStyle name="40% - Accent4 3 7 4 3" xfId="16419" xr:uid="{00000000-0005-0000-0000-0000041F0000}"/>
    <cellStyle name="40% - Accent4 3 7 5" xfId="8559" xr:uid="{00000000-0005-0000-0000-0000051F0000}"/>
    <cellStyle name="40% - Accent4 3 7 5 2" xfId="16420" xr:uid="{00000000-0005-0000-0000-0000061F0000}"/>
    <cellStyle name="40% - Accent4 3 7 6" xfId="8552" xr:uid="{00000000-0005-0000-0000-0000071F0000}"/>
    <cellStyle name="40% - Accent4 3 7 7" xfId="13490" xr:uid="{00000000-0005-0000-0000-0000081F0000}"/>
    <cellStyle name="40% - Accent4 3 8" xfId="1715" xr:uid="{00000000-0005-0000-0000-0000091F0000}"/>
    <cellStyle name="40% - Accent4 3 8 2" xfId="3866" xr:uid="{00000000-0005-0000-0000-00000A1F0000}"/>
    <cellStyle name="40% - Accent4 3 8 2 2" xfId="4707" xr:uid="{00000000-0005-0000-0000-00000B1F0000}"/>
    <cellStyle name="40% - Accent4 3 8 2 2 2" xfId="8562" xr:uid="{00000000-0005-0000-0000-00000C1F0000}"/>
    <cellStyle name="40% - Accent4 3 8 2 2 3" xfId="16421" xr:uid="{00000000-0005-0000-0000-00000D1F0000}"/>
    <cellStyle name="40% - Accent4 3 8 2 3" xfId="8563" xr:uid="{00000000-0005-0000-0000-00000E1F0000}"/>
    <cellStyle name="40% - Accent4 3 8 2 3 2" xfId="16422" xr:uid="{00000000-0005-0000-0000-00000F1F0000}"/>
    <cellStyle name="40% - Accent4 3 8 2 4" xfId="8561" xr:uid="{00000000-0005-0000-0000-0000101F0000}"/>
    <cellStyle name="40% - Accent4 3 8 2 5" xfId="13494" xr:uid="{00000000-0005-0000-0000-0000111F0000}"/>
    <cellStyle name="40% - Accent4 3 8 3" xfId="2442" xr:uid="{00000000-0005-0000-0000-0000121F0000}"/>
    <cellStyle name="40% - Accent4 3 8 3 2" xfId="8564" xr:uid="{00000000-0005-0000-0000-0000131F0000}"/>
    <cellStyle name="40% - Accent4 3 8 3 3" xfId="13495" xr:uid="{00000000-0005-0000-0000-0000141F0000}"/>
    <cellStyle name="40% - Accent4 3 8 4" xfId="4706" xr:uid="{00000000-0005-0000-0000-0000151F0000}"/>
    <cellStyle name="40% - Accent4 3 8 4 2" xfId="8565" xr:uid="{00000000-0005-0000-0000-0000161F0000}"/>
    <cellStyle name="40% - Accent4 3 8 4 3" xfId="16423" xr:uid="{00000000-0005-0000-0000-0000171F0000}"/>
    <cellStyle name="40% - Accent4 3 8 5" xfId="8566" xr:uid="{00000000-0005-0000-0000-0000181F0000}"/>
    <cellStyle name="40% - Accent4 3 8 5 2" xfId="16424" xr:uid="{00000000-0005-0000-0000-0000191F0000}"/>
    <cellStyle name="40% - Accent4 3 8 6" xfId="8560" xr:uid="{00000000-0005-0000-0000-00001A1F0000}"/>
    <cellStyle name="40% - Accent4 3 8 7" xfId="13493" xr:uid="{00000000-0005-0000-0000-00001B1F0000}"/>
    <cellStyle name="40% - Accent4 3 9" xfId="3945" xr:uid="{00000000-0005-0000-0000-00001C1F0000}"/>
    <cellStyle name="40% - Accent4 3 9 2" xfId="4708" xr:uid="{00000000-0005-0000-0000-00001D1F0000}"/>
    <cellStyle name="40% - Accent4 3 9 2 2" xfId="8568" xr:uid="{00000000-0005-0000-0000-00001E1F0000}"/>
    <cellStyle name="40% - Accent4 3 9 2 3" xfId="13497" xr:uid="{00000000-0005-0000-0000-00001F1F0000}"/>
    <cellStyle name="40% - Accent4 3 9 3" xfId="8569" xr:uid="{00000000-0005-0000-0000-0000201F0000}"/>
    <cellStyle name="40% - Accent4 3 9 3 2" xfId="16425" xr:uid="{00000000-0005-0000-0000-0000211F0000}"/>
    <cellStyle name="40% - Accent4 3 9 4" xfId="8567" xr:uid="{00000000-0005-0000-0000-0000221F0000}"/>
    <cellStyle name="40% - Accent4 3 9 5" xfId="13496" xr:uid="{00000000-0005-0000-0000-0000231F0000}"/>
    <cellStyle name="40% - Accent4 4" xfId="144" xr:uid="{00000000-0005-0000-0000-0000241F0000}"/>
    <cellStyle name="40% - Accent4 4 10" xfId="2443" xr:uid="{00000000-0005-0000-0000-0000251F0000}"/>
    <cellStyle name="40% - Accent4 4 10 2" xfId="8571" xr:uid="{00000000-0005-0000-0000-0000261F0000}"/>
    <cellStyle name="40% - Accent4 4 10 3" xfId="13499" xr:uid="{00000000-0005-0000-0000-0000271F0000}"/>
    <cellStyle name="40% - Accent4 4 11" xfId="4709" xr:uid="{00000000-0005-0000-0000-0000281F0000}"/>
    <cellStyle name="40% - Accent4 4 11 2" xfId="8572" xr:uid="{00000000-0005-0000-0000-0000291F0000}"/>
    <cellStyle name="40% - Accent4 4 11 3" xfId="13500" xr:uid="{00000000-0005-0000-0000-00002A1F0000}"/>
    <cellStyle name="40% - Accent4 4 12" xfId="8573" xr:uid="{00000000-0005-0000-0000-00002B1F0000}"/>
    <cellStyle name="40% - Accent4 4 12 2" xfId="13501" xr:uid="{00000000-0005-0000-0000-00002C1F0000}"/>
    <cellStyle name="40% - Accent4 4 13" xfId="8570" xr:uid="{00000000-0005-0000-0000-00002D1F0000}"/>
    <cellStyle name="40% - Accent4 4 14" xfId="13498" xr:uid="{00000000-0005-0000-0000-00002E1F0000}"/>
    <cellStyle name="40% - Accent4 4 2" xfId="145" xr:uid="{00000000-0005-0000-0000-00002F1F0000}"/>
    <cellStyle name="40% - Accent4 4 2 2" xfId="484" xr:uid="{00000000-0005-0000-0000-0000301F0000}"/>
    <cellStyle name="40% - Accent4 4 2 2 2" xfId="3616" xr:uid="{00000000-0005-0000-0000-0000311F0000}"/>
    <cellStyle name="40% - Accent4 4 2 2 2 2" xfId="8576" xr:uid="{00000000-0005-0000-0000-0000321F0000}"/>
    <cellStyle name="40% - Accent4 4 2 2 2 3" xfId="16426" xr:uid="{00000000-0005-0000-0000-0000331F0000}"/>
    <cellStyle name="40% - Accent4 4 2 2 3" xfId="4711" xr:uid="{00000000-0005-0000-0000-0000341F0000}"/>
    <cellStyle name="40% - Accent4 4 2 2 3 2" xfId="8577" xr:uid="{00000000-0005-0000-0000-0000351F0000}"/>
    <cellStyle name="40% - Accent4 4 2 2 3 3" xfId="16427" xr:uid="{00000000-0005-0000-0000-0000361F0000}"/>
    <cellStyle name="40% - Accent4 4 2 2 4" xfId="8578" xr:uid="{00000000-0005-0000-0000-0000371F0000}"/>
    <cellStyle name="40% - Accent4 4 2 2 4 2" xfId="16428" xr:uid="{00000000-0005-0000-0000-0000381F0000}"/>
    <cellStyle name="40% - Accent4 4 2 2 5" xfId="8575" xr:uid="{00000000-0005-0000-0000-0000391F0000}"/>
    <cellStyle name="40% - Accent4 4 2 2 6" xfId="13503" xr:uid="{00000000-0005-0000-0000-00003A1F0000}"/>
    <cellStyle name="40% - Accent4 4 2 3" xfId="1034" xr:uid="{00000000-0005-0000-0000-00003B1F0000}"/>
    <cellStyle name="40% - Accent4 4 2 3 2" xfId="8579" xr:uid="{00000000-0005-0000-0000-00003C1F0000}"/>
    <cellStyle name="40% - Accent4 4 2 3 3" xfId="13504" xr:uid="{00000000-0005-0000-0000-00003D1F0000}"/>
    <cellStyle name="40% - Accent4 4 2 4" xfId="1723" xr:uid="{00000000-0005-0000-0000-00003E1F0000}"/>
    <cellStyle name="40% - Accent4 4 2 4 2" xfId="8580" xr:uid="{00000000-0005-0000-0000-00003F1F0000}"/>
    <cellStyle name="40% - Accent4 4 2 4 3" xfId="16429" xr:uid="{00000000-0005-0000-0000-0000401F0000}"/>
    <cellStyle name="40% - Accent4 4 2 5" xfId="2444" xr:uid="{00000000-0005-0000-0000-0000411F0000}"/>
    <cellStyle name="40% - Accent4 4 2 5 2" xfId="8581" xr:uid="{00000000-0005-0000-0000-0000421F0000}"/>
    <cellStyle name="40% - Accent4 4 2 5 3" xfId="16430" xr:uid="{00000000-0005-0000-0000-0000431F0000}"/>
    <cellStyle name="40% - Accent4 4 2 6" xfId="4710" xr:uid="{00000000-0005-0000-0000-0000441F0000}"/>
    <cellStyle name="40% - Accent4 4 2 6 2" xfId="8582" xr:uid="{00000000-0005-0000-0000-0000451F0000}"/>
    <cellStyle name="40% - Accent4 4 2 6 3" xfId="16431" xr:uid="{00000000-0005-0000-0000-0000461F0000}"/>
    <cellStyle name="40% - Accent4 4 2 7" xfId="8583" xr:uid="{00000000-0005-0000-0000-0000471F0000}"/>
    <cellStyle name="40% - Accent4 4 2 7 2" xfId="16432" xr:uid="{00000000-0005-0000-0000-0000481F0000}"/>
    <cellStyle name="40% - Accent4 4 2 8" xfId="8574" xr:uid="{00000000-0005-0000-0000-0000491F0000}"/>
    <cellStyle name="40% - Accent4 4 2 9" xfId="13502" xr:uid="{00000000-0005-0000-0000-00004A1F0000}"/>
    <cellStyle name="40% - Accent4 4 3" xfId="485" xr:uid="{00000000-0005-0000-0000-00004B1F0000}"/>
    <cellStyle name="40% - Accent4 4 3 2" xfId="1035" xr:uid="{00000000-0005-0000-0000-00004C1F0000}"/>
    <cellStyle name="40% - Accent4 4 3 2 2" xfId="3656" xr:uid="{00000000-0005-0000-0000-00004D1F0000}"/>
    <cellStyle name="40% - Accent4 4 3 2 2 2" xfId="8586" xr:uid="{00000000-0005-0000-0000-00004E1F0000}"/>
    <cellStyle name="40% - Accent4 4 3 2 2 3" xfId="16433" xr:uid="{00000000-0005-0000-0000-00004F1F0000}"/>
    <cellStyle name="40% - Accent4 4 3 2 3" xfId="4713" xr:uid="{00000000-0005-0000-0000-0000501F0000}"/>
    <cellStyle name="40% - Accent4 4 3 2 3 2" xfId="8587" xr:uid="{00000000-0005-0000-0000-0000511F0000}"/>
    <cellStyle name="40% - Accent4 4 3 2 3 3" xfId="16434" xr:uid="{00000000-0005-0000-0000-0000521F0000}"/>
    <cellStyle name="40% - Accent4 4 3 2 4" xfId="8588" xr:uid="{00000000-0005-0000-0000-0000531F0000}"/>
    <cellStyle name="40% - Accent4 4 3 2 4 2" xfId="16435" xr:uid="{00000000-0005-0000-0000-0000541F0000}"/>
    <cellStyle name="40% - Accent4 4 3 2 5" xfId="8585" xr:uid="{00000000-0005-0000-0000-0000551F0000}"/>
    <cellStyle name="40% - Accent4 4 3 2 6" xfId="13506" xr:uid="{00000000-0005-0000-0000-0000561F0000}"/>
    <cellStyle name="40% - Accent4 4 3 3" xfId="1724" xr:uid="{00000000-0005-0000-0000-0000571F0000}"/>
    <cellStyle name="40% - Accent4 4 3 3 2" xfId="8589" xr:uid="{00000000-0005-0000-0000-0000581F0000}"/>
    <cellStyle name="40% - Accent4 4 3 3 3" xfId="13507" xr:uid="{00000000-0005-0000-0000-0000591F0000}"/>
    <cellStyle name="40% - Accent4 4 3 4" xfId="2445" xr:uid="{00000000-0005-0000-0000-00005A1F0000}"/>
    <cellStyle name="40% - Accent4 4 3 4 2" xfId="8590" xr:uid="{00000000-0005-0000-0000-00005B1F0000}"/>
    <cellStyle name="40% - Accent4 4 3 4 3" xfId="16436" xr:uid="{00000000-0005-0000-0000-00005C1F0000}"/>
    <cellStyle name="40% - Accent4 4 3 5" xfId="4712" xr:uid="{00000000-0005-0000-0000-00005D1F0000}"/>
    <cellStyle name="40% - Accent4 4 3 5 2" xfId="8591" xr:uid="{00000000-0005-0000-0000-00005E1F0000}"/>
    <cellStyle name="40% - Accent4 4 3 5 3" xfId="16437" xr:uid="{00000000-0005-0000-0000-00005F1F0000}"/>
    <cellStyle name="40% - Accent4 4 3 6" xfId="8592" xr:uid="{00000000-0005-0000-0000-0000601F0000}"/>
    <cellStyle name="40% - Accent4 4 3 6 2" xfId="16438" xr:uid="{00000000-0005-0000-0000-0000611F0000}"/>
    <cellStyle name="40% - Accent4 4 3 7" xfId="8584" xr:uid="{00000000-0005-0000-0000-0000621F0000}"/>
    <cellStyle name="40% - Accent4 4 3 8" xfId="13505" xr:uid="{00000000-0005-0000-0000-0000631F0000}"/>
    <cellStyle name="40% - Accent4 4 4" xfId="486" xr:uid="{00000000-0005-0000-0000-0000641F0000}"/>
    <cellStyle name="40% - Accent4 4 4 2" xfId="1036" xr:uid="{00000000-0005-0000-0000-0000651F0000}"/>
    <cellStyle name="40% - Accent4 4 4 2 2" xfId="3706" xr:uid="{00000000-0005-0000-0000-0000661F0000}"/>
    <cellStyle name="40% - Accent4 4 4 2 2 2" xfId="8595" xr:uid="{00000000-0005-0000-0000-0000671F0000}"/>
    <cellStyle name="40% - Accent4 4 4 2 2 3" xfId="16439" xr:uid="{00000000-0005-0000-0000-0000681F0000}"/>
    <cellStyle name="40% - Accent4 4 4 2 3" xfId="4715" xr:uid="{00000000-0005-0000-0000-0000691F0000}"/>
    <cellStyle name="40% - Accent4 4 4 2 3 2" xfId="8596" xr:uid="{00000000-0005-0000-0000-00006A1F0000}"/>
    <cellStyle name="40% - Accent4 4 4 2 3 3" xfId="16440" xr:uid="{00000000-0005-0000-0000-00006B1F0000}"/>
    <cellStyle name="40% - Accent4 4 4 2 4" xfId="8597" xr:uid="{00000000-0005-0000-0000-00006C1F0000}"/>
    <cellStyle name="40% - Accent4 4 4 2 4 2" xfId="16441" xr:uid="{00000000-0005-0000-0000-00006D1F0000}"/>
    <cellStyle name="40% - Accent4 4 4 2 5" xfId="8594" xr:uid="{00000000-0005-0000-0000-00006E1F0000}"/>
    <cellStyle name="40% - Accent4 4 4 2 6" xfId="13509" xr:uid="{00000000-0005-0000-0000-00006F1F0000}"/>
    <cellStyle name="40% - Accent4 4 4 3" xfId="1725" xr:uid="{00000000-0005-0000-0000-0000701F0000}"/>
    <cellStyle name="40% - Accent4 4 4 3 2" xfId="8598" xr:uid="{00000000-0005-0000-0000-0000711F0000}"/>
    <cellStyle name="40% - Accent4 4 4 3 3" xfId="13510" xr:uid="{00000000-0005-0000-0000-0000721F0000}"/>
    <cellStyle name="40% - Accent4 4 4 4" xfId="2446" xr:uid="{00000000-0005-0000-0000-0000731F0000}"/>
    <cellStyle name="40% - Accent4 4 4 4 2" xfId="8599" xr:uid="{00000000-0005-0000-0000-0000741F0000}"/>
    <cellStyle name="40% - Accent4 4 4 4 3" xfId="16442" xr:uid="{00000000-0005-0000-0000-0000751F0000}"/>
    <cellStyle name="40% - Accent4 4 4 5" xfId="4714" xr:uid="{00000000-0005-0000-0000-0000761F0000}"/>
    <cellStyle name="40% - Accent4 4 4 5 2" xfId="8600" xr:uid="{00000000-0005-0000-0000-0000771F0000}"/>
    <cellStyle name="40% - Accent4 4 4 5 3" xfId="16443" xr:uid="{00000000-0005-0000-0000-0000781F0000}"/>
    <cellStyle name="40% - Accent4 4 4 6" xfId="8601" xr:uid="{00000000-0005-0000-0000-0000791F0000}"/>
    <cellStyle name="40% - Accent4 4 4 6 2" xfId="16444" xr:uid="{00000000-0005-0000-0000-00007A1F0000}"/>
    <cellStyle name="40% - Accent4 4 4 7" xfId="8593" xr:uid="{00000000-0005-0000-0000-00007B1F0000}"/>
    <cellStyle name="40% - Accent4 4 4 8" xfId="13508" xr:uid="{00000000-0005-0000-0000-00007C1F0000}"/>
    <cellStyle name="40% - Accent4 4 5" xfId="483" xr:uid="{00000000-0005-0000-0000-00007D1F0000}"/>
    <cellStyle name="40% - Accent4 4 5 2" xfId="1371" xr:uid="{00000000-0005-0000-0000-00007E1F0000}"/>
    <cellStyle name="40% - Accent4 4 5 2 2" xfId="3756" xr:uid="{00000000-0005-0000-0000-00007F1F0000}"/>
    <cellStyle name="40% - Accent4 4 5 2 2 2" xfId="8604" xr:uid="{00000000-0005-0000-0000-0000801F0000}"/>
    <cellStyle name="40% - Accent4 4 5 2 2 3" xfId="16445" xr:uid="{00000000-0005-0000-0000-0000811F0000}"/>
    <cellStyle name="40% - Accent4 4 5 2 3" xfId="4717" xr:uid="{00000000-0005-0000-0000-0000821F0000}"/>
    <cellStyle name="40% - Accent4 4 5 2 3 2" xfId="8605" xr:uid="{00000000-0005-0000-0000-0000831F0000}"/>
    <cellStyle name="40% - Accent4 4 5 2 3 3" xfId="16446" xr:uid="{00000000-0005-0000-0000-0000841F0000}"/>
    <cellStyle name="40% - Accent4 4 5 2 4" xfId="8606" xr:uid="{00000000-0005-0000-0000-0000851F0000}"/>
    <cellStyle name="40% - Accent4 4 5 2 4 2" xfId="16447" xr:uid="{00000000-0005-0000-0000-0000861F0000}"/>
    <cellStyle name="40% - Accent4 4 5 2 5" xfId="8603" xr:uid="{00000000-0005-0000-0000-0000871F0000}"/>
    <cellStyle name="40% - Accent4 4 5 2 6" xfId="13512" xr:uid="{00000000-0005-0000-0000-0000881F0000}"/>
    <cellStyle name="40% - Accent4 4 5 3" xfId="1726" xr:uid="{00000000-0005-0000-0000-0000891F0000}"/>
    <cellStyle name="40% - Accent4 4 5 3 2" xfId="8607" xr:uid="{00000000-0005-0000-0000-00008A1F0000}"/>
    <cellStyle name="40% - Accent4 4 5 3 3" xfId="13513" xr:uid="{00000000-0005-0000-0000-00008B1F0000}"/>
    <cellStyle name="40% - Accent4 4 5 4" xfId="2447" xr:uid="{00000000-0005-0000-0000-00008C1F0000}"/>
    <cellStyle name="40% - Accent4 4 5 4 2" xfId="8608" xr:uid="{00000000-0005-0000-0000-00008D1F0000}"/>
    <cellStyle name="40% - Accent4 4 5 4 3" xfId="16448" xr:uid="{00000000-0005-0000-0000-00008E1F0000}"/>
    <cellStyle name="40% - Accent4 4 5 5" xfId="4716" xr:uid="{00000000-0005-0000-0000-00008F1F0000}"/>
    <cellStyle name="40% - Accent4 4 5 5 2" xfId="8609" xr:uid="{00000000-0005-0000-0000-0000901F0000}"/>
    <cellStyle name="40% - Accent4 4 5 5 3" xfId="16449" xr:uid="{00000000-0005-0000-0000-0000911F0000}"/>
    <cellStyle name="40% - Accent4 4 5 6" xfId="8610" xr:uid="{00000000-0005-0000-0000-0000921F0000}"/>
    <cellStyle name="40% - Accent4 4 5 6 2" xfId="16450" xr:uid="{00000000-0005-0000-0000-0000931F0000}"/>
    <cellStyle name="40% - Accent4 4 5 7" xfId="8602" xr:uid="{00000000-0005-0000-0000-0000941F0000}"/>
    <cellStyle name="40% - Accent4 4 5 8" xfId="13511" xr:uid="{00000000-0005-0000-0000-0000951F0000}"/>
    <cellStyle name="40% - Accent4 4 6" xfId="1033" xr:uid="{00000000-0005-0000-0000-0000961F0000}"/>
    <cellStyle name="40% - Accent4 4 6 2" xfId="1727" xr:uid="{00000000-0005-0000-0000-0000971F0000}"/>
    <cellStyle name="40% - Accent4 4 6 2 2" xfId="3816" xr:uid="{00000000-0005-0000-0000-0000981F0000}"/>
    <cellStyle name="40% - Accent4 4 6 2 2 2" xfId="8613" xr:uid="{00000000-0005-0000-0000-0000991F0000}"/>
    <cellStyle name="40% - Accent4 4 6 2 2 3" xfId="16451" xr:uid="{00000000-0005-0000-0000-00009A1F0000}"/>
    <cellStyle name="40% - Accent4 4 6 2 3" xfId="4719" xr:uid="{00000000-0005-0000-0000-00009B1F0000}"/>
    <cellStyle name="40% - Accent4 4 6 2 3 2" xfId="8614" xr:uid="{00000000-0005-0000-0000-00009C1F0000}"/>
    <cellStyle name="40% - Accent4 4 6 2 3 3" xfId="16452" xr:uid="{00000000-0005-0000-0000-00009D1F0000}"/>
    <cellStyle name="40% - Accent4 4 6 2 4" xfId="8615" xr:uid="{00000000-0005-0000-0000-00009E1F0000}"/>
    <cellStyle name="40% - Accent4 4 6 2 4 2" xfId="16453" xr:uid="{00000000-0005-0000-0000-00009F1F0000}"/>
    <cellStyle name="40% - Accent4 4 6 2 5" xfId="8612" xr:uid="{00000000-0005-0000-0000-0000A01F0000}"/>
    <cellStyle name="40% - Accent4 4 6 2 6" xfId="13515" xr:uid="{00000000-0005-0000-0000-0000A11F0000}"/>
    <cellStyle name="40% - Accent4 4 6 3" xfId="2448" xr:uid="{00000000-0005-0000-0000-0000A21F0000}"/>
    <cellStyle name="40% - Accent4 4 6 3 2" xfId="8616" xr:uid="{00000000-0005-0000-0000-0000A31F0000}"/>
    <cellStyle name="40% - Accent4 4 6 3 3" xfId="13516" xr:uid="{00000000-0005-0000-0000-0000A41F0000}"/>
    <cellStyle name="40% - Accent4 4 6 4" xfId="4718" xr:uid="{00000000-0005-0000-0000-0000A51F0000}"/>
    <cellStyle name="40% - Accent4 4 6 4 2" xfId="8617" xr:uid="{00000000-0005-0000-0000-0000A61F0000}"/>
    <cellStyle name="40% - Accent4 4 6 4 3" xfId="16454" xr:uid="{00000000-0005-0000-0000-0000A71F0000}"/>
    <cellStyle name="40% - Accent4 4 6 5" xfId="8618" xr:uid="{00000000-0005-0000-0000-0000A81F0000}"/>
    <cellStyle name="40% - Accent4 4 6 5 2" xfId="16455" xr:uid="{00000000-0005-0000-0000-0000A91F0000}"/>
    <cellStyle name="40% - Accent4 4 6 6" xfId="8611" xr:uid="{00000000-0005-0000-0000-0000AA1F0000}"/>
    <cellStyle name="40% - Accent4 4 6 7" xfId="13514" xr:uid="{00000000-0005-0000-0000-0000AB1F0000}"/>
    <cellStyle name="40% - Accent4 4 7" xfId="1722" xr:uid="{00000000-0005-0000-0000-0000AC1F0000}"/>
    <cellStyle name="40% - Accent4 4 7 2" xfId="3876" xr:uid="{00000000-0005-0000-0000-0000AD1F0000}"/>
    <cellStyle name="40% - Accent4 4 7 2 2" xfId="4721" xr:uid="{00000000-0005-0000-0000-0000AE1F0000}"/>
    <cellStyle name="40% - Accent4 4 7 2 2 2" xfId="8621" xr:uid="{00000000-0005-0000-0000-0000AF1F0000}"/>
    <cellStyle name="40% - Accent4 4 7 2 2 3" xfId="16456" xr:uid="{00000000-0005-0000-0000-0000B01F0000}"/>
    <cellStyle name="40% - Accent4 4 7 2 3" xfId="8622" xr:uid="{00000000-0005-0000-0000-0000B11F0000}"/>
    <cellStyle name="40% - Accent4 4 7 2 3 2" xfId="16457" xr:uid="{00000000-0005-0000-0000-0000B21F0000}"/>
    <cellStyle name="40% - Accent4 4 7 2 4" xfId="8620" xr:uid="{00000000-0005-0000-0000-0000B31F0000}"/>
    <cellStyle name="40% - Accent4 4 7 2 5" xfId="13518" xr:uid="{00000000-0005-0000-0000-0000B41F0000}"/>
    <cellStyle name="40% - Accent4 4 7 3" xfId="2449" xr:uid="{00000000-0005-0000-0000-0000B51F0000}"/>
    <cellStyle name="40% - Accent4 4 7 3 2" xfId="8623" xr:uid="{00000000-0005-0000-0000-0000B61F0000}"/>
    <cellStyle name="40% - Accent4 4 7 3 3" xfId="13519" xr:uid="{00000000-0005-0000-0000-0000B71F0000}"/>
    <cellStyle name="40% - Accent4 4 7 4" xfId="4720" xr:uid="{00000000-0005-0000-0000-0000B81F0000}"/>
    <cellStyle name="40% - Accent4 4 7 4 2" xfId="8624" xr:uid="{00000000-0005-0000-0000-0000B91F0000}"/>
    <cellStyle name="40% - Accent4 4 7 4 3" xfId="16458" xr:uid="{00000000-0005-0000-0000-0000BA1F0000}"/>
    <cellStyle name="40% - Accent4 4 7 5" xfId="8625" xr:uid="{00000000-0005-0000-0000-0000BB1F0000}"/>
    <cellStyle name="40% - Accent4 4 7 5 2" xfId="16459" xr:uid="{00000000-0005-0000-0000-0000BC1F0000}"/>
    <cellStyle name="40% - Accent4 4 7 6" xfId="8619" xr:uid="{00000000-0005-0000-0000-0000BD1F0000}"/>
    <cellStyle name="40% - Accent4 4 7 7" xfId="13517" xr:uid="{00000000-0005-0000-0000-0000BE1F0000}"/>
    <cellStyle name="40% - Accent4 4 8" xfId="3959" xr:uid="{00000000-0005-0000-0000-0000BF1F0000}"/>
    <cellStyle name="40% - Accent4 4 8 2" xfId="4722" xr:uid="{00000000-0005-0000-0000-0000C01F0000}"/>
    <cellStyle name="40% - Accent4 4 8 2 2" xfId="8627" xr:uid="{00000000-0005-0000-0000-0000C11F0000}"/>
    <cellStyle name="40% - Accent4 4 8 2 3" xfId="13521" xr:uid="{00000000-0005-0000-0000-0000C21F0000}"/>
    <cellStyle name="40% - Accent4 4 8 3" xfId="8628" xr:uid="{00000000-0005-0000-0000-0000C31F0000}"/>
    <cellStyle name="40% - Accent4 4 8 3 2" xfId="16460" xr:uid="{00000000-0005-0000-0000-0000C41F0000}"/>
    <cellStyle name="40% - Accent4 4 8 4" xfId="8626" xr:uid="{00000000-0005-0000-0000-0000C51F0000}"/>
    <cellStyle name="40% - Accent4 4 8 5" xfId="13520" xr:uid="{00000000-0005-0000-0000-0000C61F0000}"/>
    <cellStyle name="40% - Accent4 4 9" xfId="3555" xr:uid="{00000000-0005-0000-0000-0000C71F0000}"/>
    <cellStyle name="40% - Accent4 4 9 2" xfId="4723" xr:uid="{00000000-0005-0000-0000-0000C81F0000}"/>
    <cellStyle name="40% - Accent4 4 9 2 2" xfId="8630" xr:uid="{00000000-0005-0000-0000-0000C91F0000}"/>
    <cellStyle name="40% - Accent4 4 9 2 3" xfId="13523" xr:uid="{00000000-0005-0000-0000-0000CA1F0000}"/>
    <cellStyle name="40% - Accent4 4 9 3" xfId="8631" xr:uid="{00000000-0005-0000-0000-0000CB1F0000}"/>
    <cellStyle name="40% - Accent4 4 9 3 2" xfId="16461" xr:uid="{00000000-0005-0000-0000-0000CC1F0000}"/>
    <cellStyle name="40% - Accent4 4 9 4" xfId="8629" xr:uid="{00000000-0005-0000-0000-0000CD1F0000}"/>
    <cellStyle name="40% - Accent4 4 9 5" xfId="13522" xr:uid="{00000000-0005-0000-0000-0000CE1F0000}"/>
    <cellStyle name="40% - Accent4 5" xfId="146" xr:uid="{00000000-0005-0000-0000-0000CF1F0000}"/>
    <cellStyle name="40% - Accent4 5 10" xfId="4724" xr:uid="{00000000-0005-0000-0000-0000D01F0000}"/>
    <cellStyle name="40% - Accent4 5 10 2" xfId="8633" xr:uid="{00000000-0005-0000-0000-0000D11F0000}"/>
    <cellStyle name="40% - Accent4 5 10 3" xfId="13525" xr:uid="{00000000-0005-0000-0000-0000D21F0000}"/>
    <cellStyle name="40% - Accent4 5 11" xfId="8634" xr:uid="{00000000-0005-0000-0000-0000D31F0000}"/>
    <cellStyle name="40% - Accent4 5 11 2" xfId="13526" xr:uid="{00000000-0005-0000-0000-0000D41F0000}"/>
    <cellStyle name="40% - Accent4 5 12" xfId="8632" xr:uid="{00000000-0005-0000-0000-0000D51F0000}"/>
    <cellStyle name="40% - Accent4 5 13" xfId="13524" xr:uid="{00000000-0005-0000-0000-0000D61F0000}"/>
    <cellStyle name="40% - Accent4 5 2" xfId="488" xr:uid="{00000000-0005-0000-0000-0000D71F0000}"/>
    <cellStyle name="40% - Accent4 5 2 2" xfId="1038" xr:uid="{00000000-0005-0000-0000-0000D81F0000}"/>
    <cellStyle name="40% - Accent4 5 2 2 2" xfId="3665" xr:uid="{00000000-0005-0000-0000-0000D91F0000}"/>
    <cellStyle name="40% - Accent4 5 2 2 2 2" xfId="8637" xr:uid="{00000000-0005-0000-0000-0000DA1F0000}"/>
    <cellStyle name="40% - Accent4 5 2 2 2 3" xfId="16462" xr:uid="{00000000-0005-0000-0000-0000DB1F0000}"/>
    <cellStyle name="40% - Accent4 5 2 2 3" xfId="4726" xr:uid="{00000000-0005-0000-0000-0000DC1F0000}"/>
    <cellStyle name="40% - Accent4 5 2 2 3 2" xfId="8638" xr:uid="{00000000-0005-0000-0000-0000DD1F0000}"/>
    <cellStyle name="40% - Accent4 5 2 2 3 3" xfId="16463" xr:uid="{00000000-0005-0000-0000-0000DE1F0000}"/>
    <cellStyle name="40% - Accent4 5 2 2 4" xfId="8639" xr:uid="{00000000-0005-0000-0000-0000DF1F0000}"/>
    <cellStyle name="40% - Accent4 5 2 2 4 2" xfId="16464" xr:uid="{00000000-0005-0000-0000-0000E01F0000}"/>
    <cellStyle name="40% - Accent4 5 2 2 5" xfId="8636" xr:uid="{00000000-0005-0000-0000-0000E11F0000}"/>
    <cellStyle name="40% - Accent4 5 2 2 6" xfId="13528" xr:uid="{00000000-0005-0000-0000-0000E21F0000}"/>
    <cellStyle name="40% - Accent4 5 2 3" xfId="1729" xr:uid="{00000000-0005-0000-0000-0000E31F0000}"/>
    <cellStyle name="40% - Accent4 5 2 3 2" xfId="8640" xr:uid="{00000000-0005-0000-0000-0000E41F0000}"/>
    <cellStyle name="40% - Accent4 5 2 3 3" xfId="13529" xr:uid="{00000000-0005-0000-0000-0000E51F0000}"/>
    <cellStyle name="40% - Accent4 5 2 4" xfId="2451" xr:uid="{00000000-0005-0000-0000-0000E61F0000}"/>
    <cellStyle name="40% - Accent4 5 2 4 2" xfId="8641" xr:uid="{00000000-0005-0000-0000-0000E71F0000}"/>
    <cellStyle name="40% - Accent4 5 2 4 3" xfId="16465" xr:uid="{00000000-0005-0000-0000-0000E81F0000}"/>
    <cellStyle name="40% - Accent4 5 2 5" xfId="4725" xr:uid="{00000000-0005-0000-0000-0000E91F0000}"/>
    <cellStyle name="40% - Accent4 5 2 5 2" xfId="8642" xr:uid="{00000000-0005-0000-0000-0000EA1F0000}"/>
    <cellStyle name="40% - Accent4 5 2 5 3" xfId="16466" xr:uid="{00000000-0005-0000-0000-0000EB1F0000}"/>
    <cellStyle name="40% - Accent4 5 2 6" xfId="8643" xr:uid="{00000000-0005-0000-0000-0000EC1F0000}"/>
    <cellStyle name="40% - Accent4 5 2 6 2" xfId="16467" xr:uid="{00000000-0005-0000-0000-0000ED1F0000}"/>
    <cellStyle name="40% - Accent4 5 2 7" xfId="8635" xr:uid="{00000000-0005-0000-0000-0000EE1F0000}"/>
    <cellStyle name="40% - Accent4 5 2 8" xfId="13527" xr:uid="{00000000-0005-0000-0000-0000EF1F0000}"/>
    <cellStyle name="40% - Accent4 5 3" xfId="489" xr:uid="{00000000-0005-0000-0000-0000F01F0000}"/>
    <cellStyle name="40% - Accent4 5 3 2" xfId="1039" xr:uid="{00000000-0005-0000-0000-0000F11F0000}"/>
    <cellStyle name="40% - Accent4 5 3 2 2" xfId="3715" xr:uid="{00000000-0005-0000-0000-0000F21F0000}"/>
    <cellStyle name="40% - Accent4 5 3 2 2 2" xfId="8646" xr:uid="{00000000-0005-0000-0000-0000F31F0000}"/>
    <cellStyle name="40% - Accent4 5 3 2 2 3" xfId="16468" xr:uid="{00000000-0005-0000-0000-0000F41F0000}"/>
    <cellStyle name="40% - Accent4 5 3 2 3" xfId="4728" xr:uid="{00000000-0005-0000-0000-0000F51F0000}"/>
    <cellStyle name="40% - Accent4 5 3 2 3 2" xfId="8647" xr:uid="{00000000-0005-0000-0000-0000F61F0000}"/>
    <cellStyle name="40% - Accent4 5 3 2 3 3" xfId="16469" xr:uid="{00000000-0005-0000-0000-0000F71F0000}"/>
    <cellStyle name="40% - Accent4 5 3 2 4" xfId="8648" xr:uid="{00000000-0005-0000-0000-0000F81F0000}"/>
    <cellStyle name="40% - Accent4 5 3 2 4 2" xfId="16470" xr:uid="{00000000-0005-0000-0000-0000F91F0000}"/>
    <cellStyle name="40% - Accent4 5 3 2 5" xfId="8645" xr:uid="{00000000-0005-0000-0000-0000FA1F0000}"/>
    <cellStyle name="40% - Accent4 5 3 2 6" xfId="13531" xr:uid="{00000000-0005-0000-0000-0000FB1F0000}"/>
    <cellStyle name="40% - Accent4 5 3 3" xfId="1730" xr:uid="{00000000-0005-0000-0000-0000FC1F0000}"/>
    <cellStyle name="40% - Accent4 5 3 3 2" xfId="8649" xr:uid="{00000000-0005-0000-0000-0000FD1F0000}"/>
    <cellStyle name="40% - Accent4 5 3 3 3" xfId="13532" xr:uid="{00000000-0005-0000-0000-0000FE1F0000}"/>
    <cellStyle name="40% - Accent4 5 3 4" xfId="2452" xr:uid="{00000000-0005-0000-0000-0000FF1F0000}"/>
    <cellStyle name="40% - Accent4 5 3 4 2" xfId="8650" xr:uid="{00000000-0005-0000-0000-000000200000}"/>
    <cellStyle name="40% - Accent4 5 3 4 3" xfId="16471" xr:uid="{00000000-0005-0000-0000-000001200000}"/>
    <cellStyle name="40% - Accent4 5 3 5" xfId="4727" xr:uid="{00000000-0005-0000-0000-000002200000}"/>
    <cellStyle name="40% - Accent4 5 3 5 2" xfId="8651" xr:uid="{00000000-0005-0000-0000-000003200000}"/>
    <cellStyle name="40% - Accent4 5 3 5 3" xfId="16472" xr:uid="{00000000-0005-0000-0000-000004200000}"/>
    <cellStyle name="40% - Accent4 5 3 6" xfId="8652" xr:uid="{00000000-0005-0000-0000-000005200000}"/>
    <cellStyle name="40% - Accent4 5 3 6 2" xfId="16473" xr:uid="{00000000-0005-0000-0000-000006200000}"/>
    <cellStyle name="40% - Accent4 5 3 7" xfId="8644" xr:uid="{00000000-0005-0000-0000-000007200000}"/>
    <cellStyle name="40% - Accent4 5 3 8" xfId="13530" xr:uid="{00000000-0005-0000-0000-000008200000}"/>
    <cellStyle name="40% - Accent4 5 4" xfId="487" xr:uid="{00000000-0005-0000-0000-000009200000}"/>
    <cellStyle name="40% - Accent4 5 4 2" xfId="1386" xr:uid="{00000000-0005-0000-0000-00000A200000}"/>
    <cellStyle name="40% - Accent4 5 4 2 2" xfId="3765" xr:uid="{00000000-0005-0000-0000-00000B200000}"/>
    <cellStyle name="40% - Accent4 5 4 2 2 2" xfId="8655" xr:uid="{00000000-0005-0000-0000-00000C200000}"/>
    <cellStyle name="40% - Accent4 5 4 2 2 3" xfId="16474" xr:uid="{00000000-0005-0000-0000-00000D200000}"/>
    <cellStyle name="40% - Accent4 5 4 2 3" xfId="4730" xr:uid="{00000000-0005-0000-0000-00000E200000}"/>
    <cellStyle name="40% - Accent4 5 4 2 3 2" xfId="8656" xr:uid="{00000000-0005-0000-0000-00000F200000}"/>
    <cellStyle name="40% - Accent4 5 4 2 3 3" xfId="16475" xr:uid="{00000000-0005-0000-0000-000010200000}"/>
    <cellStyle name="40% - Accent4 5 4 2 4" xfId="8657" xr:uid="{00000000-0005-0000-0000-000011200000}"/>
    <cellStyle name="40% - Accent4 5 4 2 4 2" xfId="16476" xr:uid="{00000000-0005-0000-0000-000012200000}"/>
    <cellStyle name="40% - Accent4 5 4 2 5" xfId="8654" xr:uid="{00000000-0005-0000-0000-000013200000}"/>
    <cellStyle name="40% - Accent4 5 4 2 6" xfId="13534" xr:uid="{00000000-0005-0000-0000-000014200000}"/>
    <cellStyle name="40% - Accent4 5 4 3" xfId="1731" xr:uid="{00000000-0005-0000-0000-000015200000}"/>
    <cellStyle name="40% - Accent4 5 4 3 2" xfId="8658" xr:uid="{00000000-0005-0000-0000-000016200000}"/>
    <cellStyle name="40% - Accent4 5 4 3 3" xfId="13535" xr:uid="{00000000-0005-0000-0000-000017200000}"/>
    <cellStyle name="40% - Accent4 5 4 4" xfId="2453" xr:uid="{00000000-0005-0000-0000-000018200000}"/>
    <cellStyle name="40% - Accent4 5 4 4 2" xfId="8659" xr:uid="{00000000-0005-0000-0000-000019200000}"/>
    <cellStyle name="40% - Accent4 5 4 4 3" xfId="16477" xr:uid="{00000000-0005-0000-0000-00001A200000}"/>
    <cellStyle name="40% - Accent4 5 4 5" xfId="4729" xr:uid="{00000000-0005-0000-0000-00001B200000}"/>
    <cellStyle name="40% - Accent4 5 4 5 2" xfId="8660" xr:uid="{00000000-0005-0000-0000-00001C200000}"/>
    <cellStyle name="40% - Accent4 5 4 5 3" xfId="16478" xr:uid="{00000000-0005-0000-0000-00001D200000}"/>
    <cellStyle name="40% - Accent4 5 4 6" xfId="8661" xr:uid="{00000000-0005-0000-0000-00001E200000}"/>
    <cellStyle name="40% - Accent4 5 4 6 2" xfId="16479" xr:uid="{00000000-0005-0000-0000-00001F200000}"/>
    <cellStyle name="40% - Accent4 5 4 7" xfId="8653" xr:uid="{00000000-0005-0000-0000-000020200000}"/>
    <cellStyle name="40% - Accent4 5 4 8" xfId="13533" xr:uid="{00000000-0005-0000-0000-000021200000}"/>
    <cellStyle name="40% - Accent4 5 5" xfId="1037" xr:uid="{00000000-0005-0000-0000-000022200000}"/>
    <cellStyle name="40% - Accent4 5 5 2" xfId="1732" xr:uid="{00000000-0005-0000-0000-000023200000}"/>
    <cellStyle name="40% - Accent4 5 5 2 2" xfId="3825" xr:uid="{00000000-0005-0000-0000-000024200000}"/>
    <cellStyle name="40% - Accent4 5 5 2 2 2" xfId="8664" xr:uid="{00000000-0005-0000-0000-000025200000}"/>
    <cellStyle name="40% - Accent4 5 5 2 2 3" xfId="16480" xr:uid="{00000000-0005-0000-0000-000026200000}"/>
    <cellStyle name="40% - Accent4 5 5 2 3" xfId="4732" xr:uid="{00000000-0005-0000-0000-000027200000}"/>
    <cellStyle name="40% - Accent4 5 5 2 3 2" xfId="8665" xr:uid="{00000000-0005-0000-0000-000028200000}"/>
    <cellStyle name="40% - Accent4 5 5 2 3 3" xfId="16481" xr:uid="{00000000-0005-0000-0000-000029200000}"/>
    <cellStyle name="40% - Accent4 5 5 2 4" xfId="8666" xr:uid="{00000000-0005-0000-0000-00002A200000}"/>
    <cellStyle name="40% - Accent4 5 5 2 4 2" xfId="16482" xr:uid="{00000000-0005-0000-0000-00002B200000}"/>
    <cellStyle name="40% - Accent4 5 5 2 5" xfId="8663" xr:uid="{00000000-0005-0000-0000-00002C200000}"/>
    <cellStyle name="40% - Accent4 5 5 2 6" xfId="13537" xr:uid="{00000000-0005-0000-0000-00002D200000}"/>
    <cellStyle name="40% - Accent4 5 5 3" xfId="2454" xr:uid="{00000000-0005-0000-0000-00002E200000}"/>
    <cellStyle name="40% - Accent4 5 5 3 2" xfId="8667" xr:uid="{00000000-0005-0000-0000-00002F200000}"/>
    <cellStyle name="40% - Accent4 5 5 3 3" xfId="13538" xr:uid="{00000000-0005-0000-0000-000030200000}"/>
    <cellStyle name="40% - Accent4 5 5 4" xfId="4731" xr:uid="{00000000-0005-0000-0000-000031200000}"/>
    <cellStyle name="40% - Accent4 5 5 4 2" xfId="8668" xr:uid="{00000000-0005-0000-0000-000032200000}"/>
    <cellStyle name="40% - Accent4 5 5 4 3" xfId="16483" xr:uid="{00000000-0005-0000-0000-000033200000}"/>
    <cellStyle name="40% - Accent4 5 5 5" xfId="8669" xr:uid="{00000000-0005-0000-0000-000034200000}"/>
    <cellStyle name="40% - Accent4 5 5 5 2" xfId="16484" xr:uid="{00000000-0005-0000-0000-000035200000}"/>
    <cellStyle name="40% - Accent4 5 5 6" xfId="8662" xr:uid="{00000000-0005-0000-0000-000036200000}"/>
    <cellStyle name="40% - Accent4 5 5 7" xfId="13536" xr:uid="{00000000-0005-0000-0000-000037200000}"/>
    <cellStyle name="40% - Accent4 5 6" xfId="1728" xr:uid="{00000000-0005-0000-0000-000038200000}"/>
    <cellStyle name="40% - Accent4 5 6 2" xfId="3885" xr:uid="{00000000-0005-0000-0000-000039200000}"/>
    <cellStyle name="40% - Accent4 5 6 2 2" xfId="4734" xr:uid="{00000000-0005-0000-0000-00003A200000}"/>
    <cellStyle name="40% - Accent4 5 6 2 2 2" xfId="8672" xr:uid="{00000000-0005-0000-0000-00003B200000}"/>
    <cellStyle name="40% - Accent4 5 6 2 2 3" xfId="16485" xr:uid="{00000000-0005-0000-0000-00003C200000}"/>
    <cellStyle name="40% - Accent4 5 6 2 3" xfId="8673" xr:uid="{00000000-0005-0000-0000-00003D200000}"/>
    <cellStyle name="40% - Accent4 5 6 2 3 2" xfId="16486" xr:uid="{00000000-0005-0000-0000-00003E200000}"/>
    <cellStyle name="40% - Accent4 5 6 2 4" xfId="8671" xr:uid="{00000000-0005-0000-0000-00003F200000}"/>
    <cellStyle name="40% - Accent4 5 6 2 5" xfId="13540" xr:uid="{00000000-0005-0000-0000-000040200000}"/>
    <cellStyle name="40% - Accent4 5 6 3" xfId="2455" xr:uid="{00000000-0005-0000-0000-000041200000}"/>
    <cellStyle name="40% - Accent4 5 6 3 2" xfId="8674" xr:uid="{00000000-0005-0000-0000-000042200000}"/>
    <cellStyle name="40% - Accent4 5 6 3 3" xfId="13541" xr:uid="{00000000-0005-0000-0000-000043200000}"/>
    <cellStyle name="40% - Accent4 5 6 4" xfId="4733" xr:uid="{00000000-0005-0000-0000-000044200000}"/>
    <cellStyle name="40% - Accent4 5 6 4 2" xfId="8675" xr:uid="{00000000-0005-0000-0000-000045200000}"/>
    <cellStyle name="40% - Accent4 5 6 4 3" xfId="16487" xr:uid="{00000000-0005-0000-0000-000046200000}"/>
    <cellStyle name="40% - Accent4 5 6 5" xfId="8676" xr:uid="{00000000-0005-0000-0000-000047200000}"/>
    <cellStyle name="40% - Accent4 5 6 5 2" xfId="16488" xr:uid="{00000000-0005-0000-0000-000048200000}"/>
    <cellStyle name="40% - Accent4 5 6 6" xfId="8670" xr:uid="{00000000-0005-0000-0000-000049200000}"/>
    <cellStyle name="40% - Accent4 5 6 7" xfId="13539" xr:uid="{00000000-0005-0000-0000-00004A200000}"/>
    <cellStyle name="40% - Accent4 5 7" xfId="3974" xr:uid="{00000000-0005-0000-0000-00004B200000}"/>
    <cellStyle name="40% - Accent4 5 7 2" xfId="4735" xr:uid="{00000000-0005-0000-0000-00004C200000}"/>
    <cellStyle name="40% - Accent4 5 7 2 2" xfId="8678" xr:uid="{00000000-0005-0000-0000-00004D200000}"/>
    <cellStyle name="40% - Accent4 5 7 2 3" xfId="13543" xr:uid="{00000000-0005-0000-0000-00004E200000}"/>
    <cellStyle name="40% - Accent4 5 7 3" xfId="8679" xr:uid="{00000000-0005-0000-0000-00004F200000}"/>
    <cellStyle name="40% - Accent4 5 7 3 2" xfId="16489" xr:uid="{00000000-0005-0000-0000-000050200000}"/>
    <cellStyle name="40% - Accent4 5 7 4" xfId="8677" xr:uid="{00000000-0005-0000-0000-000051200000}"/>
    <cellStyle name="40% - Accent4 5 7 5" xfId="13542" xr:uid="{00000000-0005-0000-0000-000052200000}"/>
    <cellStyle name="40% - Accent4 5 8" xfId="3585" xr:uid="{00000000-0005-0000-0000-000053200000}"/>
    <cellStyle name="40% - Accent4 5 8 2" xfId="4736" xr:uid="{00000000-0005-0000-0000-000054200000}"/>
    <cellStyle name="40% - Accent4 5 8 2 2" xfId="8681" xr:uid="{00000000-0005-0000-0000-000055200000}"/>
    <cellStyle name="40% - Accent4 5 8 2 3" xfId="13545" xr:uid="{00000000-0005-0000-0000-000056200000}"/>
    <cellStyle name="40% - Accent4 5 8 3" xfId="8682" xr:uid="{00000000-0005-0000-0000-000057200000}"/>
    <cellStyle name="40% - Accent4 5 8 3 2" xfId="16490" xr:uid="{00000000-0005-0000-0000-000058200000}"/>
    <cellStyle name="40% - Accent4 5 8 4" xfId="8680" xr:uid="{00000000-0005-0000-0000-000059200000}"/>
    <cellStyle name="40% - Accent4 5 8 5" xfId="13544" xr:uid="{00000000-0005-0000-0000-00005A200000}"/>
    <cellStyle name="40% - Accent4 5 9" xfId="2450" xr:uid="{00000000-0005-0000-0000-00005B200000}"/>
    <cellStyle name="40% - Accent4 5 9 2" xfId="8683" xr:uid="{00000000-0005-0000-0000-00005C200000}"/>
    <cellStyle name="40% - Accent4 5 9 3" xfId="13546" xr:uid="{00000000-0005-0000-0000-00005D200000}"/>
    <cellStyle name="40% - Accent4 6" xfId="490" xr:uid="{00000000-0005-0000-0000-00005E200000}"/>
    <cellStyle name="40% - Accent4 6 10" xfId="8684" xr:uid="{00000000-0005-0000-0000-00005F200000}"/>
    <cellStyle name="40% - Accent4 6 11" xfId="13547" xr:uid="{00000000-0005-0000-0000-000060200000}"/>
    <cellStyle name="40% - Accent4 6 2" xfId="1400" xr:uid="{00000000-0005-0000-0000-000061200000}"/>
    <cellStyle name="40% - Accent4 6 2 2" xfId="1734" xr:uid="{00000000-0005-0000-0000-000062200000}"/>
    <cellStyle name="40% - Accent4 6 2 2 2" xfId="3775" xr:uid="{00000000-0005-0000-0000-000063200000}"/>
    <cellStyle name="40% - Accent4 6 2 2 2 2" xfId="8687" xr:uid="{00000000-0005-0000-0000-000064200000}"/>
    <cellStyle name="40% - Accent4 6 2 2 2 3" xfId="16491" xr:uid="{00000000-0005-0000-0000-000065200000}"/>
    <cellStyle name="40% - Accent4 6 2 2 3" xfId="4739" xr:uid="{00000000-0005-0000-0000-000066200000}"/>
    <cellStyle name="40% - Accent4 6 2 2 3 2" xfId="8688" xr:uid="{00000000-0005-0000-0000-000067200000}"/>
    <cellStyle name="40% - Accent4 6 2 2 3 3" xfId="16492" xr:uid="{00000000-0005-0000-0000-000068200000}"/>
    <cellStyle name="40% - Accent4 6 2 2 4" xfId="8689" xr:uid="{00000000-0005-0000-0000-000069200000}"/>
    <cellStyle name="40% - Accent4 6 2 2 4 2" xfId="16493" xr:uid="{00000000-0005-0000-0000-00006A200000}"/>
    <cellStyle name="40% - Accent4 6 2 2 5" xfId="8686" xr:uid="{00000000-0005-0000-0000-00006B200000}"/>
    <cellStyle name="40% - Accent4 6 2 2 6" xfId="13549" xr:uid="{00000000-0005-0000-0000-00006C200000}"/>
    <cellStyle name="40% - Accent4 6 2 3" xfId="2457" xr:uid="{00000000-0005-0000-0000-00006D200000}"/>
    <cellStyle name="40% - Accent4 6 2 3 2" xfId="8690" xr:uid="{00000000-0005-0000-0000-00006E200000}"/>
    <cellStyle name="40% - Accent4 6 2 3 3" xfId="13550" xr:uid="{00000000-0005-0000-0000-00006F200000}"/>
    <cellStyle name="40% - Accent4 6 2 4" xfId="4738" xr:uid="{00000000-0005-0000-0000-000070200000}"/>
    <cellStyle name="40% - Accent4 6 2 4 2" xfId="8691" xr:uid="{00000000-0005-0000-0000-000071200000}"/>
    <cellStyle name="40% - Accent4 6 2 4 3" xfId="16494" xr:uid="{00000000-0005-0000-0000-000072200000}"/>
    <cellStyle name="40% - Accent4 6 2 5" xfId="8692" xr:uid="{00000000-0005-0000-0000-000073200000}"/>
    <cellStyle name="40% - Accent4 6 2 5 2" xfId="16495" xr:uid="{00000000-0005-0000-0000-000074200000}"/>
    <cellStyle name="40% - Accent4 6 2 6" xfId="8685" xr:uid="{00000000-0005-0000-0000-000075200000}"/>
    <cellStyle name="40% - Accent4 6 2 7" xfId="13548" xr:uid="{00000000-0005-0000-0000-000076200000}"/>
    <cellStyle name="40% - Accent4 6 3" xfId="1040" xr:uid="{00000000-0005-0000-0000-000077200000}"/>
    <cellStyle name="40% - Accent4 6 3 2" xfId="1735" xr:uid="{00000000-0005-0000-0000-000078200000}"/>
    <cellStyle name="40% - Accent4 6 3 2 2" xfId="3835" xr:uid="{00000000-0005-0000-0000-000079200000}"/>
    <cellStyle name="40% - Accent4 6 3 2 2 2" xfId="8695" xr:uid="{00000000-0005-0000-0000-00007A200000}"/>
    <cellStyle name="40% - Accent4 6 3 2 2 3" xfId="16496" xr:uid="{00000000-0005-0000-0000-00007B200000}"/>
    <cellStyle name="40% - Accent4 6 3 2 3" xfId="4741" xr:uid="{00000000-0005-0000-0000-00007C200000}"/>
    <cellStyle name="40% - Accent4 6 3 2 3 2" xfId="8696" xr:uid="{00000000-0005-0000-0000-00007D200000}"/>
    <cellStyle name="40% - Accent4 6 3 2 3 3" xfId="16497" xr:uid="{00000000-0005-0000-0000-00007E200000}"/>
    <cellStyle name="40% - Accent4 6 3 2 4" xfId="8697" xr:uid="{00000000-0005-0000-0000-00007F200000}"/>
    <cellStyle name="40% - Accent4 6 3 2 4 2" xfId="16498" xr:uid="{00000000-0005-0000-0000-000080200000}"/>
    <cellStyle name="40% - Accent4 6 3 2 5" xfId="8694" xr:uid="{00000000-0005-0000-0000-000081200000}"/>
    <cellStyle name="40% - Accent4 6 3 2 6" xfId="13552" xr:uid="{00000000-0005-0000-0000-000082200000}"/>
    <cellStyle name="40% - Accent4 6 3 3" xfId="2458" xr:uid="{00000000-0005-0000-0000-000083200000}"/>
    <cellStyle name="40% - Accent4 6 3 3 2" xfId="8698" xr:uid="{00000000-0005-0000-0000-000084200000}"/>
    <cellStyle name="40% - Accent4 6 3 3 3" xfId="13553" xr:uid="{00000000-0005-0000-0000-000085200000}"/>
    <cellStyle name="40% - Accent4 6 3 4" xfId="4740" xr:uid="{00000000-0005-0000-0000-000086200000}"/>
    <cellStyle name="40% - Accent4 6 3 4 2" xfId="8699" xr:uid="{00000000-0005-0000-0000-000087200000}"/>
    <cellStyle name="40% - Accent4 6 3 4 3" xfId="16499" xr:uid="{00000000-0005-0000-0000-000088200000}"/>
    <cellStyle name="40% - Accent4 6 3 5" xfId="8700" xr:uid="{00000000-0005-0000-0000-000089200000}"/>
    <cellStyle name="40% - Accent4 6 3 5 2" xfId="16500" xr:uid="{00000000-0005-0000-0000-00008A200000}"/>
    <cellStyle name="40% - Accent4 6 3 6" xfId="8693" xr:uid="{00000000-0005-0000-0000-00008B200000}"/>
    <cellStyle name="40% - Accent4 6 3 7" xfId="13551" xr:uid="{00000000-0005-0000-0000-00008C200000}"/>
    <cellStyle name="40% - Accent4 6 4" xfId="1733" xr:uid="{00000000-0005-0000-0000-00008D200000}"/>
    <cellStyle name="40% - Accent4 6 4 2" xfId="3895" xr:uid="{00000000-0005-0000-0000-00008E200000}"/>
    <cellStyle name="40% - Accent4 6 4 2 2" xfId="4743" xr:uid="{00000000-0005-0000-0000-00008F200000}"/>
    <cellStyle name="40% - Accent4 6 4 2 2 2" xfId="8703" xr:uid="{00000000-0005-0000-0000-000090200000}"/>
    <cellStyle name="40% - Accent4 6 4 2 2 3" xfId="16501" xr:uid="{00000000-0005-0000-0000-000091200000}"/>
    <cellStyle name="40% - Accent4 6 4 2 3" xfId="8704" xr:uid="{00000000-0005-0000-0000-000092200000}"/>
    <cellStyle name="40% - Accent4 6 4 2 3 2" xfId="16502" xr:uid="{00000000-0005-0000-0000-000093200000}"/>
    <cellStyle name="40% - Accent4 6 4 2 4" xfId="8702" xr:uid="{00000000-0005-0000-0000-000094200000}"/>
    <cellStyle name="40% - Accent4 6 4 2 5" xfId="13555" xr:uid="{00000000-0005-0000-0000-000095200000}"/>
    <cellStyle name="40% - Accent4 6 4 3" xfId="2459" xr:uid="{00000000-0005-0000-0000-000096200000}"/>
    <cellStyle name="40% - Accent4 6 4 3 2" xfId="8705" xr:uid="{00000000-0005-0000-0000-000097200000}"/>
    <cellStyle name="40% - Accent4 6 4 3 3" xfId="13556" xr:uid="{00000000-0005-0000-0000-000098200000}"/>
    <cellStyle name="40% - Accent4 6 4 4" xfId="4742" xr:uid="{00000000-0005-0000-0000-000099200000}"/>
    <cellStyle name="40% - Accent4 6 4 4 2" xfId="8706" xr:uid="{00000000-0005-0000-0000-00009A200000}"/>
    <cellStyle name="40% - Accent4 6 4 4 3" xfId="16503" xr:uid="{00000000-0005-0000-0000-00009B200000}"/>
    <cellStyle name="40% - Accent4 6 4 5" xfId="8707" xr:uid="{00000000-0005-0000-0000-00009C200000}"/>
    <cellStyle name="40% - Accent4 6 4 5 2" xfId="16504" xr:uid="{00000000-0005-0000-0000-00009D200000}"/>
    <cellStyle name="40% - Accent4 6 4 6" xfId="8701" xr:uid="{00000000-0005-0000-0000-00009E200000}"/>
    <cellStyle name="40% - Accent4 6 4 7" xfId="13554" xr:uid="{00000000-0005-0000-0000-00009F200000}"/>
    <cellStyle name="40% - Accent4 6 5" xfId="3987" xr:uid="{00000000-0005-0000-0000-0000A0200000}"/>
    <cellStyle name="40% - Accent4 6 5 2" xfId="4744" xr:uid="{00000000-0005-0000-0000-0000A1200000}"/>
    <cellStyle name="40% - Accent4 6 5 2 2" xfId="8709" xr:uid="{00000000-0005-0000-0000-0000A2200000}"/>
    <cellStyle name="40% - Accent4 6 5 2 3" xfId="13558" xr:uid="{00000000-0005-0000-0000-0000A3200000}"/>
    <cellStyle name="40% - Accent4 6 5 3" xfId="8710" xr:uid="{00000000-0005-0000-0000-0000A4200000}"/>
    <cellStyle name="40% - Accent4 6 5 3 2" xfId="16505" xr:uid="{00000000-0005-0000-0000-0000A5200000}"/>
    <cellStyle name="40% - Accent4 6 5 4" xfId="8708" xr:uid="{00000000-0005-0000-0000-0000A6200000}"/>
    <cellStyle name="40% - Accent4 6 5 5" xfId="13557" xr:uid="{00000000-0005-0000-0000-0000A7200000}"/>
    <cellStyle name="40% - Accent4 6 6" xfId="3625" xr:uid="{00000000-0005-0000-0000-0000A8200000}"/>
    <cellStyle name="40% - Accent4 6 6 2" xfId="4745" xr:uid="{00000000-0005-0000-0000-0000A9200000}"/>
    <cellStyle name="40% - Accent4 6 6 2 2" xfId="8712" xr:uid="{00000000-0005-0000-0000-0000AA200000}"/>
    <cellStyle name="40% - Accent4 6 6 2 3" xfId="13560" xr:uid="{00000000-0005-0000-0000-0000AB200000}"/>
    <cellStyle name="40% - Accent4 6 6 3" xfId="8713" xr:uid="{00000000-0005-0000-0000-0000AC200000}"/>
    <cellStyle name="40% - Accent4 6 6 3 2" xfId="16506" xr:uid="{00000000-0005-0000-0000-0000AD200000}"/>
    <cellStyle name="40% - Accent4 6 6 4" xfId="8711" xr:uid="{00000000-0005-0000-0000-0000AE200000}"/>
    <cellStyle name="40% - Accent4 6 6 5" xfId="13559" xr:uid="{00000000-0005-0000-0000-0000AF200000}"/>
    <cellStyle name="40% - Accent4 6 7" xfId="2456" xr:uid="{00000000-0005-0000-0000-0000B0200000}"/>
    <cellStyle name="40% - Accent4 6 7 2" xfId="8714" xr:uid="{00000000-0005-0000-0000-0000B1200000}"/>
    <cellStyle name="40% - Accent4 6 7 3" xfId="13561" xr:uid="{00000000-0005-0000-0000-0000B2200000}"/>
    <cellStyle name="40% - Accent4 6 8" xfId="4737" xr:uid="{00000000-0005-0000-0000-0000B3200000}"/>
    <cellStyle name="40% - Accent4 6 8 2" xfId="8715" xr:uid="{00000000-0005-0000-0000-0000B4200000}"/>
    <cellStyle name="40% - Accent4 6 8 3" xfId="13562" xr:uid="{00000000-0005-0000-0000-0000B5200000}"/>
    <cellStyle name="40% - Accent4 6 9" xfId="8716" xr:uid="{00000000-0005-0000-0000-0000B6200000}"/>
    <cellStyle name="40% - Accent4 6 9 2" xfId="13563" xr:uid="{00000000-0005-0000-0000-0000B7200000}"/>
    <cellStyle name="40% - Accent4 7" xfId="491" xr:uid="{00000000-0005-0000-0000-0000B8200000}"/>
    <cellStyle name="40% - Accent4 7 2" xfId="1041" xr:uid="{00000000-0005-0000-0000-0000B9200000}"/>
    <cellStyle name="40% - Accent4 7 2 2" xfId="3905" xr:uid="{00000000-0005-0000-0000-0000BA200000}"/>
    <cellStyle name="40% - Accent4 7 2 2 2" xfId="4748" xr:uid="{00000000-0005-0000-0000-0000BB200000}"/>
    <cellStyle name="40% - Accent4 7 2 2 2 2" xfId="8720" xr:uid="{00000000-0005-0000-0000-0000BC200000}"/>
    <cellStyle name="40% - Accent4 7 2 2 2 3" xfId="16507" xr:uid="{00000000-0005-0000-0000-0000BD200000}"/>
    <cellStyle name="40% - Accent4 7 2 2 3" xfId="8721" xr:uid="{00000000-0005-0000-0000-0000BE200000}"/>
    <cellStyle name="40% - Accent4 7 2 2 3 2" xfId="16508" xr:uid="{00000000-0005-0000-0000-0000BF200000}"/>
    <cellStyle name="40% - Accent4 7 2 2 4" xfId="8719" xr:uid="{00000000-0005-0000-0000-0000C0200000}"/>
    <cellStyle name="40% - Accent4 7 2 2 5" xfId="13566" xr:uid="{00000000-0005-0000-0000-0000C1200000}"/>
    <cellStyle name="40% - Accent4 7 2 3" xfId="2461" xr:uid="{00000000-0005-0000-0000-0000C2200000}"/>
    <cellStyle name="40% - Accent4 7 2 3 2" xfId="8722" xr:uid="{00000000-0005-0000-0000-0000C3200000}"/>
    <cellStyle name="40% - Accent4 7 2 3 3" xfId="13567" xr:uid="{00000000-0005-0000-0000-0000C4200000}"/>
    <cellStyle name="40% - Accent4 7 2 4" xfId="4747" xr:uid="{00000000-0005-0000-0000-0000C5200000}"/>
    <cellStyle name="40% - Accent4 7 2 4 2" xfId="8723" xr:uid="{00000000-0005-0000-0000-0000C6200000}"/>
    <cellStyle name="40% - Accent4 7 2 4 3" xfId="16509" xr:uid="{00000000-0005-0000-0000-0000C7200000}"/>
    <cellStyle name="40% - Accent4 7 2 5" xfId="8724" xr:uid="{00000000-0005-0000-0000-0000C8200000}"/>
    <cellStyle name="40% - Accent4 7 2 5 2" xfId="16510" xr:uid="{00000000-0005-0000-0000-0000C9200000}"/>
    <cellStyle name="40% - Accent4 7 2 6" xfId="8718" xr:uid="{00000000-0005-0000-0000-0000CA200000}"/>
    <cellStyle name="40% - Accent4 7 2 7" xfId="13565" xr:uid="{00000000-0005-0000-0000-0000CB200000}"/>
    <cellStyle name="40% - Accent4 7 3" xfId="1736" xr:uid="{00000000-0005-0000-0000-0000CC200000}"/>
    <cellStyle name="40% - Accent4 7 3 2" xfId="4001" xr:uid="{00000000-0005-0000-0000-0000CD200000}"/>
    <cellStyle name="40% - Accent4 7 3 2 2" xfId="8726" xr:uid="{00000000-0005-0000-0000-0000CE200000}"/>
    <cellStyle name="40% - Accent4 7 3 2 3" xfId="13569" xr:uid="{00000000-0005-0000-0000-0000CF200000}"/>
    <cellStyle name="40% - Accent4 7 3 3" xfId="4749" xr:uid="{00000000-0005-0000-0000-0000D0200000}"/>
    <cellStyle name="40% - Accent4 7 3 3 2" xfId="8727" xr:uid="{00000000-0005-0000-0000-0000D1200000}"/>
    <cellStyle name="40% - Accent4 7 3 3 3" xfId="16511" xr:uid="{00000000-0005-0000-0000-0000D2200000}"/>
    <cellStyle name="40% - Accent4 7 3 4" xfId="8728" xr:uid="{00000000-0005-0000-0000-0000D3200000}"/>
    <cellStyle name="40% - Accent4 7 3 4 2" xfId="16512" xr:uid="{00000000-0005-0000-0000-0000D4200000}"/>
    <cellStyle name="40% - Accent4 7 3 5" xfId="8725" xr:uid="{00000000-0005-0000-0000-0000D5200000}"/>
    <cellStyle name="40% - Accent4 7 3 6" xfId="13568" xr:uid="{00000000-0005-0000-0000-0000D6200000}"/>
    <cellStyle name="40% - Accent4 7 4" xfId="3675" xr:uid="{00000000-0005-0000-0000-0000D7200000}"/>
    <cellStyle name="40% - Accent4 7 4 2" xfId="4750" xr:uid="{00000000-0005-0000-0000-0000D8200000}"/>
    <cellStyle name="40% - Accent4 7 4 2 2" xfId="8730" xr:uid="{00000000-0005-0000-0000-0000D9200000}"/>
    <cellStyle name="40% - Accent4 7 4 2 3" xfId="13571" xr:uid="{00000000-0005-0000-0000-0000DA200000}"/>
    <cellStyle name="40% - Accent4 7 4 3" xfId="8731" xr:uid="{00000000-0005-0000-0000-0000DB200000}"/>
    <cellStyle name="40% - Accent4 7 4 3 2" xfId="16513" xr:uid="{00000000-0005-0000-0000-0000DC200000}"/>
    <cellStyle name="40% - Accent4 7 4 4" xfId="8729" xr:uid="{00000000-0005-0000-0000-0000DD200000}"/>
    <cellStyle name="40% - Accent4 7 4 5" xfId="13570" xr:uid="{00000000-0005-0000-0000-0000DE200000}"/>
    <cellStyle name="40% - Accent4 7 5" xfId="2460" xr:uid="{00000000-0005-0000-0000-0000DF200000}"/>
    <cellStyle name="40% - Accent4 7 5 2" xfId="8732" xr:uid="{00000000-0005-0000-0000-0000E0200000}"/>
    <cellStyle name="40% - Accent4 7 5 3" xfId="13572" xr:uid="{00000000-0005-0000-0000-0000E1200000}"/>
    <cellStyle name="40% - Accent4 7 6" xfId="4746" xr:uid="{00000000-0005-0000-0000-0000E2200000}"/>
    <cellStyle name="40% - Accent4 7 6 2" xfId="8733" xr:uid="{00000000-0005-0000-0000-0000E3200000}"/>
    <cellStyle name="40% - Accent4 7 6 3" xfId="13573" xr:uid="{00000000-0005-0000-0000-0000E4200000}"/>
    <cellStyle name="40% - Accent4 7 7" xfId="8734" xr:uid="{00000000-0005-0000-0000-0000E5200000}"/>
    <cellStyle name="40% - Accent4 7 7 2" xfId="13574" xr:uid="{00000000-0005-0000-0000-0000E6200000}"/>
    <cellStyle name="40% - Accent4 7 8" xfId="8717" xr:uid="{00000000-0005-0000-0000-0000E7200000}"/>
    <cellStyle name="40% - Accent4 7 9" xfId="13564" xr:uid="{00000000-0005-0000-0000-0000E8200000}"/>
    <cellStyle name="40% - Accent4 8" xfId="1329" xr:uid="{00000000-0005-0000-0000-0000E9200000}"/>
    <cellStyle name="40% - Accent4 8 2" xfId="1737" xr:uid="{00000000-0005-0000-0000-0000EA200000}"/>
    <cellStyle name="40% - Accent4 8 2 2" xfId="3725" xr:uid="{00000000-0005-0000-0000-0000EB200000}"/>
    <cellStyle name="40% - Accent4 8 2 2 2" xfId="8737" xr:uid="{00000000-0005-0000-0000-0000EC200000}"/>
    <cellStyle name="40% - Accent4 8 2 2 3" xfId="13577" xr:uid="{00000000-0005-0000-0000-0000ED200000}"/>
    <cellStyle name="40% - Accent4 8 2 3" xfId="4752" xr:uid="{00000000-0005-0000-0000-0000EE200000}"/>
    <cellStyle name="40% - Accent4 8 2 3 2" xfId="8738" xr:uid="{00000000-0005-0000-0000-0000EF200000}"/>
    <cellStyle name="40% - Accent4 8 2 3 3" xfId="16514" xr:uid="{00000000-0005-0000-0000-0000F0200000}"/>
    <cellStyle name="40% - Accent4 8 2 4" xfId="8739" xr:uid="{00000000-0005-0000-0000-0000F1200000}"/>
    <cellStyle name="40% - Accent4 8 2 4 2" xfId="16515" xr:uid="{00000000-0005-0000-0000-0000F2200000}"/>
    <cellStyle name="40% - Accent4 8 2 5" xfId="8736" xr:uid="{00000000-0005-0000-0000-0000F3200000}"/>
    <cellStyle name="40% - Accent4 8 2 6" xfId="13576" xr:uid="{00000000-0005-0000-0000-0000F4200000}"/>
    <cellStyle name="40% - Accent4 8 3" xfId="2462" xr:uid="{00000000-0005-0000-0000-0000F5200000}"/>
    <cellStyle name="40% - Accent4 8 3 2" xfId="8740" xr:uid="{00000000-0005-0000-0000-0000F6200000}"/>
    <cellStyle name="40% - Accent4 8 3 3" xfId="13578" xr:uid="{00000000-0005-0000-0000-0000F7200000}"/>
    <cellStyle name="40% - Accent4 8 4" xfId="4751" xr:uid="{00000000-0005-0000-0000-0000F8200000}"/>
    <cellStyle name="40% - Accent4 8 4 2" xfId="8741" xr:uid="{00000000-0005-0000-0000-0000F9200000}"/>
    <cellStyle name="40% - Accent4 8 4 3" xfId="16516" xr:uid="{00000000-0005-0000-0000-0000FA200000}"/>
    <cellStyle name="40% - Accent4 8 5" xfId="8742" xr:uid="{00000000-0005-0000-0000-0000FB200000}"/>
    <cellStyle name="40% - Accent4 8 5 2" xfId="16517" xr:uid="{00000000-0005-0000-0000-0000FC200000}"/>
    <cellStyle name="40% - Accent4 8 6" xfId="8735" xr:uid="{00000000-0005-0000-0000-0000FD200000}"/>
    <cellStyle name="40% - Accent4 8 7" xfId="13575" xr:uid="{00000000-0005-0000-0000-0000FE200000}"/>
    <cellStyle name="40% - Accent4 9" xfId="1021" xr:uid="{00000000-0005-0000-0000-0000FF200000}"/>
    <cellStyle name="40% - Accent4 9 2" xfId="1738" xr:uid="{00000000-0005-0000-0000-000000210000}"/>
    <cellStyle name="40% - Accent4 9 2 2" xfId="3785" xr:uid="{00000000-0005-0000-0000-000001210000}"/>
    <cellStyle name="40% - Accent4 9 2 2 2" xfId="8745" xr:uid="{00000000-0005-0000-0000-000002210000}"/>
    <cellStyle name="40% - Accent4 9 2 2 3" xfId="16518" xr:uid="{00000000-0005-0000-0000-000003210000}"/>
    <cellStyle name="40% - Accent4 9 2 3" xfId="4754" xr:uid="{00000000-0005-0000-0000-000004210000}"/>
    <cellStyle name="40% - Accent4 9 2 3 2" xfId="8746" xr:uid="{00000000-0005-0000-0000-000005210000}"/>
    <cellStyle name="40% - Accent4 9 2 3 3" xfId="16519" xr:uid="{00000000-0005-0000-0000-000006210000}"/>
    <cellStyle name="40% - Accent4 9 2 4" xfId="8747" xr:uid="{00000000-0005-0000-0000-000007210000}"/>
    <cellStyle name="40% - Accent4 9 2 4 2" xfId="16520" xr:uid="{00000000-0005-0000-0000-000008210000}"/>
    <cellStyle name="40% - Accent4 9 2 5" xfId="8744" xr:uid="{00000000-0005-0000-0000-000009210000}"/>
    <cellStyle name="40% - Accent4 9 2 6" xfId="13580" xr:uid="{00000000-0005-0000-0000-00000A210000}"/>
    <cellStyle name="40% - Accent4 9 3" xfId="2463" xr:uid="{00000000-0005-0000-0000-00000B210000}"/>
    <cellStyle name="40% - Accent4 9 3 2" xfId="8748" xr:uid="{00000000-0005-0000-0000-00000C210000}"/>
    <cellStyle name="40% - Accent4 9 3 3" xfId="13581" xr:uid="{00000000-0005-0000-0000-00000D210000}"/>
    <cellStyle name="40% - Accent4 9 4" xfId="4753" xr:uid="{00000000-0005-0000-0000-00000E210000}"/>
    <cellStyle name="40% - Accent4 9 4 2" xfId="8749" xr:uid="{00000000-0005-0000-0000-00000F210000}"/>
    <cellStyle name="40% - Accent4 9 4 3" xfId="16521" xr:uid="{00000000-0005-0000-0000-000010210000}"/>
    <cellStyle name="40% - Accent4 9 5" xfId="8750" xr:uid="{00000000-0005-0000-0000-000011210000}"/>
    <cellStyle name="40% - Accent4 9 5 2" xfId="16522" xr:uid="{00000000-0005-0000-0000-000012210000}"/>
    <cellStyle name="40% - Accent4 9 6" xfId="8743" xr:uid="{00000000-0005-0000-0000-000013210000}"/>
    <cellStyle name="40% - Accent4 9 7" xfId="13579" xr:uid="{00000000-0005-0000-0000-000014210000}"/>
    <cellStyle name="40% - Accent5" xfId="39" builtinId="47" customBuiltin="1"/>
    <cellStyle name="40% - Accent5 10" xfId="1739" xr:uid="{00000000-0005-0000-0000-000016210000}"/>
    <cellStyle name="40% - Accent5 10 2" xfId="3846" xr:uid="{00000000-0005-0000-0000-000017210000}"/>
    <cellStyle name="40% - Accent5 10 2 2" xfId="4757" xr:uid="{00000000-0005-0000-0000-000018210000}"/>
    <cellStyle name="40% - Accent5 10 2 2 2" xfId="8754" xr:uid="{00000000-0005-0000-0000-000019210000}"/>
    <cellStyle name="40% - Accent5 10 2 2 3" xfId="16523" xr:uid="{00000000-0005-0000-0000-00001A210000}"/>
    <cellStyle name="40% - Accent5 10 2 3" xfId="8755" xr:uid="{00000000-0005-0000-0000-00001B210000}"/>
    <cellStyle name="40% - Accent5 10 2 3 2" xfId="16524" xr:uid="{00000000-0005-0000-0000-00001C210000}"/>
    <cellStyle name="40% - Accent5 10 2 4" xfId="8753" xr:uid="{00000000-0005-0000-0000-00001D210000}"/>
    <cellStyle name="40% - Accent5 10 2 5" xfId="13584" xr:uid="{00000000-0005-0000-0000-00001E210000}"/>
    <cellStyle name="40% - Accent5 10 3" xfId="2465" xr:uid="{00000000-0005-0000-0000-00001F210000}"/>
    <cellStyle name="40% - Accent5 10 3 2" xfId="8756" xr:uid="{00000000-0005-0000-0000-000020210000}"/>
    <cellStyle name="40% - Accent5 10 3 3" xfId="13585" xr:uid="{00000000-0005-0000-0000-000021210000}"/>
    <cellStyle name="40% - Accent5 10 4" xfId="4756" xr:uid="{00000000-0005-0000-0000-000022210000}"/>
    <cellStyle name="40% - Accent5 10 4 2" xfId="8757" xr:uid="{00000000-0005-0000-0000-000023210000}"/>
    <cellStyle name="40% - Accent5 10 4 3" xfId="16525" xr:uid="{00000000-0005-0000-0000-000024210000}"/>
    <cellStyle name="40% - Accent5 10 5" xfId="8758" xr:uid="{00000000-0005-0000-0000-000025210000}"/>
    <cellStyle name="40% - Accent5 10 5 2" xfId="16526" xr:uid="{00000000-0005-0000-0000-000026210000}"/>
    <cellStyle name="40% - Accent5 10 6" xfId="8752" xr:uid="{00000000-0005-0000-0000-000027210000}"/>
    <cellStyle name="40% - Accent5 10 7" xfId="13583" xr:uid="{00000000-0005-0000-0000-000028210000}"/>
    <cellStyle name="40% - Accent5 11" xfId="3918" xr:uid="{00000000-0005-0000-0000-000029210000}"/>
    <cellStyle name="40% - Accent5 11 2" xfId="4758" xr:uid="{00000000-0005-0000-0000-00002A210000}"/>
    <cellStyle name="40% - Accent5 11 2 2" xfId="8760" xr:uid="{00000000-0005-0000-0000-00002B210000}"/>
    <cellStyle name="40% - Accent5 11 2 3" xfId="13587" xr:uid="{00000000-0005-0000-0000-00002C210000}"/>
    <cellStyle name="40% - Accent5 11 3" xfId="8761" xr:uid="{00000000-0005-0000-0000-00002D210000}"/>
    <cellStyle name="40% - Accent5 11 3 2" xfId="16527" xr:uid="{00000000-0005-0000-0000-00002E210000}"/>
    <cellStyle name="40% - Accent5 11 4" xfId="8759" xr:uid="{00000000-0005-0000-0000-00002F210000}"/>
    <cellStyle name="40% - Accent5 11 5" xfId="13586" xr:uid="{00000000-0005-0000-0000-000030210000}"/>
    <cellStyle name="40% - Accent5 12" xfId="3485" xr:uid="{00000000-0005-0000-0000-000031210000}"/>
    <cellStyle name="40% - Accent5 12 2" xfId="4759" xr:uid="{00000000-0005-0000-0000-000032210000}"/>
    <cellStyle name="40% - Accent5 12 2 2" xfId="8763" xr:uid="{00000000-0005-0000-0000-000033210000}"/>
    <cellStyle name="40% - Accent5 12 2 3" xfId="13589" xr:uid="{00000000-0005-0000-0000-000034210000}"/>
    <cellStyle name="40% - Accent5 12 3" xfId="8764" xr:uid="{00000000-0005-0000-0000-000035210000}"/>
    <cellStyle name="40% - Accent5 12 3 2" xfId="16528" xr:uid="{00000000-0005-0000-0000-000036210000}"/>
    <cellStyle name="40% - Accent5 12 4" xfId="8762" xr:uid="{00000000-0005-0000-0000-000037210000}"/>
    <cellStyle name="40% - Accent5 12 5" xfId="13588" xr:uid="{00000000-0005-0000-0000-000038210000}"/>
    <cellStyle name="40% - Accent5 13" xfId="2464" xr:uid="{00000000-0005-0000-0000-000039210000}"/>
    <cellStyle name="40% - Accent5 13 2" xfId="8765" xr:uid="{00000000-0005-0000-0000-00003A210000}"/>
    <cellStyle name="40% - Accent5 13 3" xfId="13590" xr:uid="{00000000-0005-0000-0000-00003B210000}"/>
    <cellStyle name="40% - Accent5 14" xfId="4755" xr:uid="{00000000-0005-0000-0000-00003C210000}"/>
    <cellStyle name="40% - Accent5 14 2" xfId="8766" xr:uid="{00000000-0005-0000-0000-00003D210000}"/>
    <cellStyle name="40% - Accent5 14 3" xfId="13591" xr:uid="{00000000-0005-0000-0000-00003E210000}"/>
    <cellStyle name="40% - Accent5 15" xfId="8767" xr:uid="{00000000-0005-0000-0000-00003F210000}"/>
    <cellStyle name="40% - Accent5 15 2" xfId="13592" xr:uid="{00000000-0005-0000-0000-000040210000}"/>
    <cellStyle name="40% - Accent5 16" xfId="8751" xr:uid="{00000000-0005-0000-0000-000041210000}"/>
    <cellStyle name="40% - Accent5 17" xfId="13582" xr:uid="{00000000-0005-0000-0000-000042210000}"/>
    <cellStyle name="40% - Accent5 2" xfId="147" xr:uid="{00000000-0005-0000-0000-000043210000}"/>
    <cellStyle name="40% - Accent5 2 10" xfId="3933" xr:uid="{00000000-0005-0000-0000-000044210000}"/>
    <cellStyle name="40% - Accent5 2 10 2" xfId="4761" xr:uid="{00000000-0005-0000-0000-000045210000}"/>
    <cellStyle name="40% - Accent5 2 10 2 2" xfId="8770" xr:uid="{00000000-0005-0000-0000-000046210000}"/>
    <cellStyle name="40% - Accent5 2 10 2 3" xfId="13595" xr:uid="{00000000-0005-0000-0000-000047210000}"/>
    <cellStyle name="40% - Accent5 2 10 3" xfId="8771" xr:uid="{00000000-0005-0000-0000-000048210000}"/>
    <cellStyle name="40% - Accent5 2 10 3 2" xfId="16529" xr:uid="{00000000-0005-0000-0000-000049210000}"/>
    <cellStyle name="40% - Accent5 2 10 4" xfId="8769" xr:uid="{00000000-0005-0000-0000-00004A210000}"/>
    <cellStyle name="40% - Accent5 2 10 5" xfId="13594" xr:uid="{00000000-0005-0000-0000-00004B210000}"/>
    <cellStyle name="40% - Accent5 2 11" xfId="3526" xr:uid="{00000000-0005-0000-0000-00004C210000}"/>
    <cellStyle name="40% - Accent5 2 11 2" xfId="4762" xr:uid="{00000000-0005-0000-0000-00004D210000}"/>
    <cellStyle name="40% - Accent5 2 11 2 2" xfId="8773" xr:uid="{00000000-0005-0000-0000-00004E210000}"/>
    <cellStyle name="40% - Accent5 2 11 2 3" xfId="13597" xr:uid="{00000000-0005-0000-0000-00004F210000}"/>
    <cellStyle name="40% - Accent5 2 11 3" xfId="8774" xr:uid="{00000000-0005-0000-0000-000050210000}"/>
    <cellStyle name="40% - Accent5 2 11 3 2" xfId="16530" xr:uid="{00000000-0005-0000-0000-000051210000}"/>
    <cellStyle name="40% - Accent5 2 11 4" xfId="8772" xr:uid="{00000000-0005-0000-0000-000052210000}"/>
    <cellStyle name="40% - Accent5 2 11 5" xfId="13596" xr:uid="{00000000-0005-0000-0000-000053210000}"/>
    <cellStyle name="40% - Accent5 2 12" xfId="2466" xr:uid="{00000000-0005-0000-0000-000054210000}"/>
    <cellStyle name="40% - Accent5 2 12 2" xfId="8775" xr:uid="{00000000-0005-0000-0000-000055210000}"/>
    <cellStyle name="40% - Accent5 2 12 3" xfId="13598" xr:uid="{00000000-0005-0000-0000-000056210000}"/>
    <cellStyle name="40% - Accent5 2 13" xfId="4760" xr:uid="{00000000-0005-0000-0000-000057210000}"/>
    <cellStyle name="40% - Accent5 2 13 2" xfId="8776" xr:uid="{00000000-0005-0000-0000-000058210000}"/>
    <cellStyle name="40% - Accent5 2 13 3" xfId="13599" xr:uid="{00000000-0005-0000-0000-000059210000}"/>
    <cellStyle name="40% - Accent5 2 14" xfId="8777" xr:uid="{00000000-0005-0000-0000-00005A210000}"/>
    <cellStyle name="40% - Accent5 2 14 2" xfId="13600" xr:uid="{00000000-0005-0000-0000-00005B210000}"/>
    <cellStyle name="40% - Accent5 2 15" xfId="8768" xr:uid="{00000000-0005-0000-0000-00005C210000}"/>
    <cellStyle name="40% - Accent5 2 16" xfId="13593" xr:uid="{00000000-0005-0000-0000-00005D210000}"/>
    <cellStyle name="40% - Accent5 2 2" xfId="148" xr:uid="{00000000-0005-0000-0000-00005E210000}"/>
    <cellStyle name="40% - Accent5 2 2 2" xfId="493" xr:uid="{00000000-0005-0000-0000-00005F210000}"/>
    <cellStyle name="40% - Accent5 2 2 2 2" xfId="3547" xr:uid="{00000000-0005-0000-0000-000060210000}"/>
    <cellStyle name="40% - Accent5 2 2 2 2 2" xfId="8780" xr:uid="{00000000-0005-0000-0000-000061210000}"/>
    <cellStyle name="40% - Accent5 2 2 2 2 3" xfId="16531" xr:uid="{00000000-0005-0000-0000-000062210000}"/>
    <cellStyle name="40% - Accent5 2 2 2 3" xfId="4764" xr:uid="{00000000-0005-0000-0000-000063210000}"/>
    <cellStyle name="40% - Accent5 2 2 2 3 2" xfId="8781" xr:uid="{00000000-0005-0000-0000-000064210000}"/>
    <cellStyle name="40% - Accent5 2 2 2 3 3" xfId="16532" xr:uid="{00000000-0005-0000-0000-000065210000}"/>
    <cellStyle name="40% - Accent5 2 2 2 4" xfId="8782" xr:uid="{00000000-0005-0000-0000-000066210000}"/>
    <cellStyle name="40% - Accent5 2 2 2 4 2" xfId="16533" xr:uid="{00000000-0005-0000-0000-000067210000}"/>
    <cellStyle name="40% - Accent5 2 2 2 5" xfId="8779" xr:uid="{00000000-0005-0000-0000-000068210000}"/>
    <cellStyle name="40% - Accent5 2 2 2 6" xfId="13602" xr:uid="{00000000-0005-0000-0000-000069210000}"/>
    <cellStyle name="40% - Accent5 2 2 3" xfId="1044" xr:uid="{00000000-0005-0000-0000-00006A210000}"/>
    <cellStyle name="40% - Accent5 2 2 3 2" xfId="8783" xr:uid="{00000000-0005-0000-0000-00006B210000}"/>
    <cellStyle name="40% - Accent5 2 2 3 3" xfId="13603" xr:uid="{00000000-0005-0000-0000-00006C210000}"/>
    <cellStyle name="40% - Accent5 2 2 4" xfId="1741" xr:uid="{00000000-0005-0000-0000-00006D210000}"/>
    <cellStyle name="40% - Accent5 2 2 4 2" xfId="8784" xr:uid="{00000000-0005-0000-0000-00006E210000}"/>
    <cellStyle name="40% - Accent5 2 2 4 3" xfId="16534" xr:uid="{00000000-0005-0000-0000-00006F210000}"/>
    <cellStyle name="40% - Accent5 2 2 5" xfId="2467" xr:uid="{00000000-0005-0000-0000-000070210000}"/>
    <cellStyle name="40% - Accent5 2 2 5 2" xfId="8785" xr:uid="{00000000-0005-0000-0000-000071210000}"/>
    <cellStyle name="40% - Accent5 2 2 5 3" xfId="16535" xr:uid="{00000000-0005-0000-0000-000072210000}"/>
    <cellStyle name="40% - Accent5 2 2 6" xfId="4763" xr:uid="{00000000-0005-0000-0000-000073210000}"/>
    <cellStyle name="40% - Accent5 2 2 6 2" xfId="8786" xr:uid="{00000000-0005-0000-0000-000074210000}"/>
    <cellStyle name="40% - Accent5 2 2 6 3" xfId="16536" xr:uid="{00000000-0005-0000-0000-000075210000}"/>
    <cellStyle name="40% - Accent5 2 2 7" xfId="8787" xr:uid="{00000000-0005-0000-0000-000076210000}"/>
    <cellStyle name="40% - Accent5 2 2 7 2" xfId="16537" xr:uid="{00000000-0005-0000-0000-000077210000}"/>
    <cellStyle name="40% - Accent5 2 2 8" xfId="8778" xr:uid="{00000000-0005-0000-0000-000078210000}"/>
    <cellStyle name="40% - Accent5 2 2 9" xfId="13601" xr:uid="{00000000-0005-0000-0000-000079210000}"/>
    <cellStyle name="40% - Accent5 2 3" xfId="149" xr:uid="{00000000-0005-0000-0000-00007A210000}"/>
    <cellStyle name="40% - Accent5 2 3 2" xfId="494" xr:uid="{00000000-0005-0000-0000-00007B210000}"/>
    <cellStyle name="40% - Accent5 2 3 2 2" xfId="3567" xr:uid="{00000000-0005-0000-0000-00007C210000}"/>
    <cellStyle name="40% - Accent5 2 3 2 2 2" xfId="8790" xr:uid="{00000000-0005-0000-0000-00007D210000}"/>
    <cellStyle name="40% - Accent5 2 3 2 2 3" xfId="16538" xr:uid="{00000000-0005-0000-0000-00007E210000}"/>
    <cellStyle name="40% - Accent5 2 3 2 3" xfId="4766" xr:uid="{00000000-0005-0000-0000-00007F210000}"/>
    <cellStyle name="40% - Accent5 2 3 2 3 2" xfId="8791" xr:uid="{00000000-0005-0000-0000-000080210000}"/>
    <cellStyle name="40% - Accent5 2 3 2 3 3" xfId="16539" xr:uid="{00000000-0005-0000-0000-000081210000}"/>
    <cellStyle name="40% - Accent5 2 3 2 4" xfId="8792" xr:uid="{00000000-0005-0000-0000-000082210000}"/>
    <cellStyle name="40% - Accent5 2 3 2 4 2" xfId="16540" xr:uid="{00000000-0005-0000-0000-000083210000}"/>
    <cellStyle name="40% - Accent5 2 3 2 5" xfId="8789" xr:uid="{00000000-0005-0000-0000-000084210000}"/>
    <cellStyle name="40% - Accent5 2 3 2 6" xfId="13605" xr:uid="{00000000-0005-0000-0000-000085210000}"/>
    <cellStyle name="40% - Accent5 2 3 3" xfId="1045" xr:uid="{00000000-0005-0000-0000-000086210000}"/>
    <cellStyle name="40% - Accent5 2 3 3 2" xfId="8793" xr:uid="{00000000-0005-0000-0000-000087210000}"/>
    <cellStyle name="40% - Accent5 2 3 3 3" xfId="13606" xr:uid="{00000000-0005-0000-0000-000088210000}"/>
    <cellStyle name="40% - Accent5 2 3 4" xfId="1742" xr:uid="{00000000-0005-0000-0000-000089210000}"/>
    <cellStyle name="40% - Accent5 2 3 4 2" xfId="8794" xr:uid="{00000000-0005-0000-0000-00008A210000}"/>
    <cellStyle name="40% - Accent5 2 3 4 3" xfId="16541" xr:uid="{00000000-0005-0000-0000-00008B210000}"/>
    <cellStyle name="40% - Accent5 2 3 5" xfId="2468" xr:uid="{00000000-0005-0000-0000-00008C210000}"/>
    <cellStyle name="40% - Accent5 2 3 5 2" xfId="8795" xr:uid="{00000000-0005-0000-0000-00008D210000}"/>
    <cellStyle name="40% - Accent5 2 3 5 3" xfId="16542" xr:uid="{00000000-0005-0000-0000-00008E210000}"/>
    <cellStyle name="40% - Accent5 2 3 6" xfId="4765" xr:uid="{00000000-0005-0000-0000-00008F210000}"/>
    <cellStyle name="40% - Accent5 2 3 6 2" xfId="8796" xr:uid="{00000000-0005-0000-0000-000090210000}"/>
    <cellStyle name="40% - Accent5 2 3 6 3" xfId="16543" xr:uid="{00000000-0005-0000-0000-000091210000}"/>
    <cellStyle name="40% - Accent5 2 3 7" xfId="8797" xr:uid="{00000000-0005-0000-0000-000092210000}"/>
    <cellStyle name="40% - Accent5 2 3 7 2" xfId="16544" xr:uid="{00000000-0005-0000-0000-000093210000}"/>
    <cellStyle name="40% - Accent5 2 3 8" xfId="8788" xr:uid="{00000000-0005-0000-0000-000094210000}"/>
    <cellStyle name="40% - Accent5 2 3 9" xfId="13604" xr:uid="{00000000-0005-0000-0000-000095210000}"/>
    <cellStyle name="40% - Accent5 2 4" xfId="150" xr:uid="{00000000-0005-0000-0000-000096210000}"/>
    <cellStyle name="40% - Accent5 2 4 2" xfId="495" xr:uid="{00000000-0005-0000-0000-000097210000}"/>
    <cellStyle name="40% - Accent5 2 4 2 2" xfId="3597" xr:uid="{00000000-0005-0000-0000-000098210000}"/>
    <cellStyle name="40% - Accent5 2 4 2 2 2" xfId="8800" xr:uid="{00000000-0005-0000-0000-000099210000}"/>
    <cellStyle name="40% - Accent5 2 4 2 2 3" xfId="16545" xr:uid="{00000000-0005-0000-0000-00009A210000}"/>
    <cellStyle name="40% - Accent5 2 4 2 3" xfId="4768" xr:uid="{00000000-0005-0000-0000-00009B210000}"/>
    <cellStyle name="40% - Accent5 2 4 2 3 2" xfId="8801" xr:uid="{00000000-0005-0000-0000-00009C210000}"/>
    <cellStyle name="40% - Accent5 2 4 2 3 3" xfId="16546" xr:uid="{00000000-0005-0000-0000-00009D210000}"/>
    <cellStyle name="40% - Accent5 2 4 2 4" xfId="8802" xr:uid="{00000000-0005-0000-0000-00009E210000}"/>
    <cellStyle name="40% - Accent5 2 4 2 4 2" xfId="16547" xr:uid="{00000000-0005-0000-0000-00009F210000}"/>
    <cellStyle name="40% - Accent5 2 4 2 5" xfId="8799" xr:uid="{00000000-0005-0000-0000-0000A0210000}"/>
    <cellStyle name="40% - Accent5 2 4 2 6" xfId="13608" xr:uid="{00000000-0005-0000-0000-0000A1210000}"/>
    <cellStyle name="40% - Accent5 2 4 3" xfId="1046" xr:uid="{00000000-0005-0000-0000-0000A2210000}"/>
    <cellStyle name="40% - Accent5 2 4 3 2" xfId="8803" xr:uid="{00000000-0005-0000-0000-0000A3210000}"/>
    <cellStyle name="40% - Accent5 2 4 3 3" xfId="13609" xr:uid="{00000000-0005-0000-0000-0000A4210000}"/>
    <cellStyle name="40% - Accent5 2 4 4" xfId="1743" xr:uid="{00000000-0005-0000-0000-0000A5210000}"/>
    <cellStyle name="40% - Accent5 2 4 4 2" xfId="8804" xr:uid="{00000000-0005-0000-0000-0000A6210000}"/>
    <cellStyle name="40% - Accent5 2 4 4 3" xfId="16548" xr:uid="{00000000-0005-0000-0000-0000A7210000}"/>
    <cellStyle name="40% - Accent5 2 4 5" xfId="2469" xr:uid="{00000000-0005-0000-0000-0000A8210000}"/>
    <cellStyle name="40% - Accent5 2 4 5 2" xfId="8805" xr:uid="{00000000-0005-0000-0000-0000A9210000}"/>
    <cellStyle name="40% - Accent5 2 4 5 3" xfId="16549" xr:uid="{00000000-0005-0000-0000-0000AA210000}"/>
    <cellStyle name="40% - Accent5 2 4 6" xfId="4767" xr:uid="{00000000-0005-0000-0000-0000AB210000}"/>
    <cellStyle name="40% - Accent5 2 4 6 2" xfId="8806" xr:uid="{00000000-0005-0000-0000-0000AC210000}"/>
    <cellStyle name="40% - Accent5 2 4 6 3" xfId="16550" xr:uid="{00000000-0005-0000-0000-0000AD210000}"/>
    <cellStyle name="40% - Accent5 2 4 7" xfId="8807" xr:uid="{00000000-0005-0000-0000-0000AE210000}"/>
    <cellStyle name="40% - Accent5 2 4 7 2" xfId="16551" xr:uid="{00000000-0005-0000-0000-0000AF210000}"/>
    <cellStyle name="40% - Accent5 2 4 8" xfId="8798" xr:uid="{00000000-0005-0000-0000-0000B0210000}"/>
    <cellStyle name="40% - Accent5 2 4 9" xfId="13607" xr:uid="{00000000-0005-0000-0000-0000B1210000}"/>
    <cellStyle name="40% - Accent5 2 5" xfId="496" xr:uid="{00000000-0005-0000-0000-0000B2210000}"/>
    <cellStyle name="40% - Accent5 2 5 2" xfId="1047" xr:uid="{00000000-0005-0000-0000-0000B3210000}"/>
    <cellStyle name="40% - Accent5 2 5 2 2" xfId="3637" xr:uid="{00000000-0005-0000-0000-0000B4210000}"/>
    <cellStyle name="40% - Accent5 2 5 2 2 2" xfId="8810" xr:uid="{00000000-0005-0000-0000-0000B5210000}"/>
    <cellStyle name="40% - Accent5 2 5 2 2 3" xfId="16552" xr:uid="{00000000-0005-0000-0000-0000B6210000}"/>
    <cellStyle name="40% - Accent5 2 5 2 3" xfId="4770" xr:uid="{00000000-0005-0000-0000-0000B7210000}"/>
    <cellStyle name="40% - Accent5 2 5 2 3 2" xfId="8811" xr:uid="{00000000-0005-0000-0000-0000B8210000}"/>
    <cellStyle name="40% - Accent5 2 5 2 3 3" xfId="16553" xr:uid="{00000000-0005-0000-0000-0000B9210000}"/>
    <cellStyle name="40% - Accent5 2 5 2 4" xfId="8812" xr:uid="{00000000-0005-0000-0000-0000BA210000}"/>
    <cellStyle name="40% - Accent5 2 5 2 4 2" xfId="16554" xr:uid="{00000000-0005-0000-0000-0000BB210000}"/>
    <cellStyle name="40% - Accent5 2 5 2 5" xfId="8809" xr:uid="{00000000-0005-0000-0000-0000BC210000}"/>
    <cellStyle name="40% - Accent5 2 5 2 6" xfId="13611" xr:uid="{00000000-0005-0000-0000-0000BD210000}"/>
    <cellStyle name="40% - Accent5 2 5 3" xfId="1744" xr:uid="{00000000-0005-0000-0000-0000BE210000}"/>
    <cellStyle name="40% - Accent5 2 5 3 2" xfId="8813" xr:uid="{00000000-0005-0000-0000-0000BF210000}"/>
    <cellStyle name="40% - Accent5 2 5 3 3" xfId="13612" xr:uid="{00000000-0005-0000-0000-0000C0210000}"/>
    <cellStyle name="40% - Accent5 2 5 4" xfId="2470" xr:uid="{00000000-0005-0000-0000-0000C1210000}"/>
    <cellStyle name="40% - Accent5 2 5 4 2" xfId="8814" xr:uid="{00000000-0005-0000-0000-0000C2210000}"/>
    <cellStyle name="40% - Accent5 2 5 4 3" xfId="16555" xr:uid="{00000000-0005-0000-0000-0000C3210000}"/>
    <cellStyle name="40% - Accent5 2 5 5" xfId="4769" xr:uid="{00000000-0005-0000-0000-0000C4210000}"/>
    <cellStyle name="40% - Accent5 2 5 5 2" xfId="8815" xr:uid="{00000000-0005-0000-0000-0000C5210000}"/>
    <cellStyle name="40% - Accent5 2 5 5 3" xfId="16556" xr:uid="{00000000-0005-0000-0000-0000C6210000}"/>
    <cellStyle name="40% - Accent5 2 5 6" xfId="8816" xr:uid="{00000000-0005-0000-0000-0000C7210000}"/>
    <cellStyle name="40% - Accent5 2 5 6 2" xfId="16557" xr:uid="{00000000-0005-0000-0000-0000C8210000}"/>
    <cellStyle name="40% - Accent5 2 5 7" xfId="8808" xr:uid="{00000000-0005-0000-0000-0000C9210000}"/>
    <cellStyle name="40% - Accent5 2 5 8" xfId="13610" xr:uid="{00000000-0005-0000-0000-0000CA210000}"/>
    <cellStyle name="40% - Accent5 2 6" xfId="497" xr:uid="{00000000-0005-0000-0000-0000CB210000}"/>
    <cellStyle name="40% - Accent5 2 6 2" xfId="1048" xr:uid="{00000000-0005-0000-0000-0000CC210000}"/>
    <cellStyle name="40% - Accent5 2 6 2 2" xfId="3687" xr:uid="{00000000-0005-0000-0000-0000CD210000}"/>
    <cellStyle name="40% - Accent5 2 6 2 2 2" xfId="8819" xr:uid="{00000000-0005-0000-0000-0000CE210000}"/>
    <cellStyle name="40% - Accent5 2 6 2 2 3" xfId="16558" xr:uid="{00000000-0005-0000-0000-0000CF210000}"/>
    <cellStyle name="40% - Accent5 2 6 2 3" xfId="4772" xr:uid="{00000000-0005-0000-0000-0000D0210000}"/>
    <cellStyle name="40% - Accent5 2 6 2 3 2" xfId="8820" xr:uid="{00000000-0005-0000-0000-0000D1210000}"/>
    <cellStyle name="40% - Accent5 2 6 2 3 3" xfId="16559" xr:uid="{00000000-0005-0000-0000-0000D2210000}"/>
    <cellStyle name="40% - Accent5 2 6 2 4" xfId="8821" xr:uid="{00000000-0005-0000-0000-0000D3210000}"/>
    <cellStyle name="40% - Accent5 2 6 2 4 2" xfId="16560" xr:uid="{00000000-0005-0000-0000-0000D4210000}"/>
    <cellStyle name="40% - Accent5 2 6 2 5" xfId="8818" xr:uid="{00000000-0005-0000-0000-0000D5210000}"/>
    <cellStyle name="40% - Accent5 2 6 2 6" xfId="13614" xr:uid="{00000000-0005-0000-0000-0000D6210000}"/>
    <cellStyle name="40% - Accent5 2 6 3" xfId="1745" xr:uid="{00000000-0005-0000-0000-0000D7210000}"/>
    <cellStyle name="40% - Accent5 2 6 3 2" xfId="8822" xr:uid="{00000000-0005-0000-0000-0000D8210000}"/>
    <cellStyle name="40% - Accent5 2 6 3 3" xfId="13615" xr:uid="{00000000-0005-0000-0000-0000D9210000}"/>
    <cellStyle name="40% - Accent5 2 6 4" xfId="2471" xr:uid="{00000000-0005-0000-0000-0000DA210000}"/>
    <cellStyle name="40% - Accent5 2 6 4 2" xfId="8823" xr:uid="{00000000-0005-0000-0000-0000DB210000}"/>
    <cellStyle name="40% - Accent5 2 6 4 3" xfId="16561" xr:uid="{00000000-0005-0000-0000-0000DC210000}"/>
    <cellStyle name="40% - Accent5 2 6 5" xfId="4771" xr:uid="{00000000-0005-0000-0000-0000DD210000}"/>
    <cellStyle name="40% - Accent5 2 6 5 2" xfId="8824" xr:uid="{00000000-0005-0000-0000-0000DE210000}"/>
    <cellStyle name="40% - Accent5 2 6 5 3" xfId="16562" xr:uid="{00000000-0005-0000-0000-0000DF210000}"/>
    <cellStyle name="40% - Accent5 2 6 6" xfId="8825" xr:uid="{00000000-0005-0000-0000-0000E0210000}"/>
    <cellStyle name="40% - Accent5 2 6 6 2" xfId="16563" xr:uid="{00000000-0005-0000-0000-0000E1210000}"/>
    <cellStyle name="40% - Accent5 2 6 7" xfId="8817" xr:uid="{00000000-0005-0000-0000-0000E2210000}"/>
    <cellStyle name="40% - Accent5 2 6 8" xfId="13613" xr:uid="{00000000-0005-0000-0000-0000E3210000}"/>
    <cellStyle name="40% - Accent5 2 7" xfId="492" xr:uid="{00000000-0005-0000-0000-0000E4210000}"/>
    <cellStyle name="40% - Accent5 2 7 2" xfId="1346" xr:uid="{00000000-0005-0000-0000-0000E5210000}"/>
    <cellStyle name="40% - Accent5 2 7 2 2" xfId="3737" xr:uid="{00000000-0005-0000-0000-0000E6210000}"/>
    <cellStyle name="40% - Accent5 2 7 2 2 2" xfId="8828" xr:uid="{00000000-0005-0000-0000-0000E7210000}"/>
    <cellStyle name="40% - Accent5 2 7 2 2 3" xfId="16564" xr:uid="{00000000-0005-0000-0000-0000E8210000}"/>
    <cellStyle name="40% - Accent5 2 7 2 3" xfId="4774" xr:uid="{00000000-0005-0000-0000-0000E9210000}"/>
    <cellStyle name="40% - Accent5 2 7 2 3 2" xfId="8829" xr:uid="{00000000-0005-0000-0000-0000EA210000}"/>
    <cellStyle name="40% - Accent5 2 7 2 3 3" xfId="16565" xr:uid="{00000000-0005-0000-0000-0000EB210000}"/>
    <cellStyle name="40% - Accent5 2 7 2 4" xfId="8830" xr:uid="{00000000-0005-0000-0000-0000EC210000}"/>
    <cellStyle name="40% - Accent5 2 7 2 4 2" xfId="16566" xr:uid="{00000000-0005-0000-0000-0000ED210000}"/>
    <cellStyle name="40% - Accent5 2 7 2 5" xfId="8827" xr:uid="{00000000-0005-0000-0000-0000EE210000}"/>
    <cellStyle name="40% - Accent5 2 7 2 6" xfId="13617" xr:uid="{00000000-0005-0000-0000-0000EF210000}"/>
    <cellStyle name="40% - Accent5 2 7 3" xfId="1746" xr:uid="{00000000-0005-0000-0000-0000F0210000}"/>
    <cellStyle name="40% - Accent5 2 7 3 2" xfId="8831" xr:uid="{00000000-0005-0000-0000-0000F1210000}"/>
    <cellStyle name="40% - Accent5 2 7 3 3" xfId="13618" xr:uid="{00000000-0005-0000-0000-0000F2210000}"/>
    <cellStyle name="40% - Accent5 2 7 4" xfId="2472" xr:uid="{00000000-0005-0000-0000-0000F3210000}"/>
    <cellStyle name="40% - Accent5 2 7 4 2" xfId="8832" xr:uid="{00000000-0005-0000-0000-0000F4210000}"/>
    <cellStyle name="40% - Accent5 2 7 4 3" xfId="16567" xr:uid="{00000000-0005-0000-0000-0000F5210000}"/>
    <cellStyle name="40% - Accent5 2 7 5" xfId="4773" xr:uid="{00000000-0005-0000-0000-0000F6210000}"/>
    <cellStyle name="40% - Accent5 2 7 5 2" xfId="8833" xr:uid="{00000000-0005-0000-0000-0000F7210000}"/>
    <cellStyle name="40% - Accent5 2 7 5 3" xfId="16568" xr:uid="{00000000-0005-0000-0000-0000F8210000}"/>
    <cellStyle name="40% - Accent5 2 7 6" xfId="8834" xr:uid="{00000000-0005-0000-0000-0000F9210000}"/>
    <cellStyle name="40% - Accent5 2 7 6 2" xfId="16569" xr:uid="{00000000-0005-0000-0000-0000FA210000}"/>
    <cellStyle name="40% - Accent5 2 7 7" xfId="8826" xr:uid="{00000000-0005-0000-0000-0000FB210000}"/>
    <cellStyle name="40% - Accent5 2 7 8" xfId="13616" xr:uid="{00000000-0005-0000-0000-0000FC210000}"/>
    <cellStyle name="40% - Accent5 2 8" xfId="1043" xr:uid="{00000000-0005-0000-0000-0000FD210000}"/>
    <cellStyle name="40% - Accent5 2 8 2" xfId="1747" xr:uid="{00000000-0005-0000-0000-0000FE210000}"/>
    <cellStyle name="40% - Accent5 2 8 2 2" xfId="3797" xr:uid="{00000000-0005-0000-0000-0000FF210000}"/>
    <cellStyle name="40% - Accent5 2 8 2 2 2" xfId="8837" xr:uid="{00000000-0005-0000-0000-000000220000}"/>
    <cellStyle name="40% - Accent5 2 8 2 2 3" xfId="16570" xr:uid="{00000000-0005-0000-0000-000001220000}"/>
    <cellStyle name="40% - Accent5 2 8 2 3" xfId="4776" xr:uid="{00000000-0005-0000-0000-000002220000}"/>
    <cellStyle name="40% - Accent5 2 8 2 3 2" xfId="8838" xr:uid="{00000000-0005-0000-0000-000003220000}"/>
    <cellStyle name="40% - Accent5 2 8 2 3 3" xfId="16571" xr:uid="{00000000-0005-0000-0000-000004220000}"/>
    <cellStyle name="40% - Accent5 2 8 2 4" xfId="8839" xr:uid="{00000000-0005-0000-0000-000005220000}"/>
    <cellStyle name="40% - Accent5 2 8 2 4 2" xfId="16572" xr:uid="{00000000-0005-0000-0000-000006220000}"/>
    <cellStyle name="40% - Accent5 2 8 2 5" xfId="8836" xr:uid="{00000000-0005-0000-0000-000007220000}"/>
    <cellStyle name="40% - Accent5 2 8 2 6" xfId="13620" xr:uid="{00000000-0005-0000-0000-000008220000}"/>
    <cellStyle name="40% - Accent5 2 8 3" xfId="2473" xr:uid="{00000000-0005-0000-0000-000009220000}"/>
    <cellStyle name="40% - Accent5 2 8 3 2" xfId="8840" xr:uid="{00000000-0005-0000-0000-00000A220000}"/>
    <cellStyle name="40% - Accent5 2 8 3 3" xfId="13621" xr:uid="{00000000-0005-0000-0000-00000B220000}"/>
    <cellStyle name="40% - Accent5 2 8 4" xfId="4775" xr:uid="{00000000-0005-0000-0000-00000C220000}"/>
    <cellStyle name="40% - Accent5 2 8 4 2" xfId="8841" xr:uid="{00000000-0005-0000-0000-00000D220000}"/>
    <cellStyle name="40% - Accent5 2 8 4 3" xfId="16573" xr:uid="{00000000-0005-0000-0000-00000E220000}"/>
    <cellStyle name="40% - Accent5 2 8 5" xfId="8842" xr:uid="{00000000-0005-0000-0000-00000F220000}"/>
    <cellStyle name="40% - Accent5 2 8 5 2" xfId="16574" xr:uid="{00000000-0005-0000-0000-000010220000}"/>
    <cellStyle name="40% - Accent5 2 8 6" xfId="8835" xr:uid="{00000000-0005-0000-0000-000011220000}"/>
    <cellStyle name="40% - Accent5 2 8 7" xfId="13619" xr:uid="{00000000-0005-0000-0000-000012220000}"/>
    <cellStyle name="40% - Accent5 2 9" xfId="1740" xr:uid="{00000000-0005-0000-0000-000013220000}"/>
    <cellStyle name="40% - Accent5 2 9 2" xfId="3857" xr:uid="{00000000-0005-0000-0000-000014220000}"/>
    <cellStyle name="40% - Accent5 2 9 2 2" xfId="4778" xr:uid="{00000000-0005-0000-0000-000015220000}"/>
    <cellStyle name="40% - Accent5 2 9 2 2 2" xfId="8845" xr:uid="{00000000-0005-0000-0000-000016220000}"/>
    <cellStyle name="40% - Accent5 2 9 2 2 3" xfId="16575" xr:uid="{00000000-0005-0000-0000-000017220000}"/>
    <cellStyle name="40% - Accent5 2 9 2 3" xfId="8846" xr:uid="{00000000-0005-0000-0000-000018220000}"/>
    <cellStyle name="40% - Accent5 2 9 2 3 2" xfId="16576" xr:uid="{00000000-0005-0000-0000-000019220000}"/>
    <cellStyle name="40% - Accent5 2 9 2 4" xfId="8844" xr:uid="{00000000-0005-0000-0000-00001A220000}"/>
    <cellStyle name="40% - Accent5 2 9 2 5" xfId="13623" xr:uid="{00000000-0005-0000-0000-00001B220000}"/>
    <cellStyle name="40% - Accent5 2 9 3" xfId="2474" xr:uid="{00000000-0005-0000-0000-00001C220000}"/>
    <cellStyle name="40% - Accent5 2 9 3 2" xfId="8847" xr:uid="{00000000-0005-0000-0000-00001D220000}"/>
    <cellStyle name="40% - Accent5 2 9 3 3" xfId="13624" xr:uid="{00000000-0005-0000-0000-00001E220000}"/>
    <cellStyle name="40% - Accent5 2 9 4" xfId="4777" xr:uid="{00000000-0005-0000-0000-00001F220000}"/>
    <cellStyle name="40% - Accent5 2 9 4 2" xfId="8848" xr:uid="{00000000-0005-0000-0000-000020220000}"/>
    <cellStyle name="40% - Accent5 2 9 4 3" xfId="16577" xr:uid="{00000000-0005-0000-0000-000021220000}"/>
    <cellStyle name="40% - Accent5 2 9 5" xfId="8849" xr:uid="{00000000-0005-0000-0000-000022220000}"/>
    <cellStyle name="40% - Accent5 2 9 5 2" xfId="16578" xr:uid="{00000000-0005-0000-0000-000023220000}"/>
    <cellStyle name="40% - Accent5 2 9 6" xfId="8843" xr:uid="{00000000-0005-0000-0000-000024220000}"/>
    <cellStyle name="40% - Accent5 2 9 7" xfId="13622" xr:uid="{00000000-0005-0000-0000-000025220000}"/>
    <cellStyle name="40% - Accent5 3" xfId="151" xr:uid="{00000000-0005-0000-0000-000026220000}"/>
    <cellStyle name="40% - Accent5 3 10" xfId="3536" xr:uid="{00000000-0005-0000-0000-000027220000}"/>
    <cellStyle name="40% - Accent5 3 10 2" xfId="4780" xr:uid="{00000000-0005-0000-0000-000028220000}"/>
    <cellStyle name="40% - Accent5 3 10 2 2" xfId="8852" xr:uid="{00000000-0005-0000-0000-000029220000}"/>
    <cellStyle name="40% - Accent5 3 10 2 3" xfId="13627" xr:uid="{00000000-0005-0000-0000-00002A220000}"/>
    <cellStyle name="40% - Accent5 3 10 3" xfId="8853" xr:uid="{00000000-0005-0000-0000-00002B220000}"/>
    <cellStyle name="40% - Accent5 3 10 3 2" xfId="16579" xr:uid="{00000000-0005-0000-0000-00002C220000}"/>
    <cellStyle name="40% - Accent5 3 10 4" xfId="8851" xr:uid="{00000000-0005-0000-0000-00002D220000}"/>
    <cellStyle name="40% - Accent5 3 10 5" xfId="13626" xr:uid="{00000000-0005-0000-0000-00002E220000}"/>
    <cellStyle name="40% - Accent5 3 11" xfId="2475" xr:uid="{00000000-0005-0000-0000-00002F220000}"/>
    <cellStyle name="40% - Accent5 3 11 2" xfId="8854" xr:uid="{00000000-0005-0000-0000-000030220000}"/>
    <cellStyle name="40% - Accent5 3 11 3" xfId="13628" xr:uid="{00000000-0005-0000-0000-000031220000}"/>
    <cellStyle name="40% - Accent5 3 12" xfId="4779" xr:uid="{00000000-0005-0000-0000-000032220000}"/>
    <cellStyle name="40% - Accent5 3 12 2" xfId="8855" xr:uid="{00000000-0005-0000-0000-000033220000}"/>
    <cellStyle name="40% - Accent5 3 12 3" xfId="13629" xr:uid="{00000000-0005-0000-0000-000034220000}"/>
    <cellStyle name="40% - Accent5 3 13" xfId="8856" xr:uid="{00000000-0005-0000-0000-000035220000}"/>
    <cellStyle name="40% - Accent5 3 13 2" xfId="13630" xr:uid="{00000000-0005-0000-0000-000036220000}"/>
    <cellStyle name="40% - Accent5 3 14" xfId="8850" xr:uid="{00000000-0005-0000-0000-000037220000}"/>
    <cellStyle name="40% - Accent5 3 15" xfId="13625" xr:uid="{00000000-0005-0000-0000-000038220000}"/>
    <cellStyle name="40% - Accent5 3 2" xfId="152" xr:uid="{00000000-0005-0000-0000-000039220000}"/>
    <cellStyle name="40% - Accent5 3 2 2" xfId="499" xr:uid="{00000000-0005-0000-0000-00003A220000}"/>
    <cellStyle name="40% - Accent5 3 2 2 2" xfId="3577" xr:uid="{00000000-0005-0000-0000-00003B220000}"/>
    <cellStyle name="40% - Accent5 3 2 2 2 2" xfId="8859" xr:uid="{00000000-0005-0000-0000-00003C220000}"/>
    <cellStyle name="40% - Accent5 3 2 2 2 3" xfId="16580" xr:uid="{00000000-0005-0000-0000-00003D220000}"/>
    <cellStyle name="40% - Accent5 3 2 2 3" xfId="4782" xr:uid="{00000000-0005-0000-0000-00003E220000}"/>
    <cellStyle name="40% - Accent5 3 2 2 3 2" xfId="8860" xr:uid="{00000000-0005-0000-0000-00003F220000}"/>
    <cellStyle name="40% - Accent5 3 2 2 3 3" xfId="16581" xr:uid="{00000000-0005-0000-0000-000040220000}"/>
    <cellStyle name="40% - Accent5 3 2 2 4" xfId="8861" xr:uid="{00000000-0005-0000-0000-000041220000}"/>
    <cellStyle name="40% - Accent5 3 2 2 4 2" xfId="16582" xr:uid="{00000000-0005-0000-0000-000042220000}"/>
    <cellStyle name="40% - Accent5 3 2 2 5" xfId="8858" xr:uid="{00000000-0005-0000-0000-000043220000}"/>
    <cellStyle name="40% - Accent5 3 2 2 6" xfId="13632" xr:uid="{00000000-0005-0000-0000-000044220000}"/>
    <cellStyle name="40% - Accent5 3 2 3" xfId="1050" xr:uid="{00000000-0005-0000-0000-000045220000}"/>
    <cellStyle name="40% - Accent5 3 2 3 2" xfId="8862" xr:uid="{00000000-0005-0000-0000-000046220000}"/>
    <cellStyle name="40% - Accent5 3 2 3 3" xfId="13633" xr:uid="{00000000-0005-0000-0000-000047220000}"/>
    <cellStyle name="40% - Accent5 3 2 4" xfId="1749" xr:uid="{00000000-0005-0000-0000-000048220000}"/>
    <cellStyle name="40% - Accent5 3 2 4 2" xfId="8863" xr:uid="{00000000-0005-0000-0000-000049220000}"/>
    <cellStyle name="40% - Accent5 3 2 4 3" xfId="16583" xr:uid="{00000000-0005-0000-0000-00004A220000}"/>
    <cellStyle name="40% - Accent5 3 2 5" xfId="2476" xr:uid="{00000000-0005-0000-0000-00004B220000}"/>
    <cellStyle name="40% - Accent5 3 2 5 2" xfId="8864" xr:uid="{00000000-0005-0000-0000-00004C220000}"/>
    <cellStyle name="40% - Accent5 3 2 5 3" xfId="16584" xr:uid="{00000000-0005-0000-0000-00004D220000}"/>
    <cellStyle name="40% - Accent5 3 2 6" xfId="4781" xr:uid="{00000000-0005-0000-0000-00004E220000}"/>
    <cellStyle name="40% - Accent5 3 2 6 2" xfId="8865" xr:uid="{00000000-0005-0000-0000-00004F220000}"/>
    <cellStyle name="40% - Accent5 3 2 6 3" xfId="16585" xr:uid="{00000000-0005-0000-0000-000050220000}"/>
    <cellStyle name="40% - Accent5 3 2 7" xfId="8866" xr:uid="{00000000-0005-0000-0000-000051220000}"/>
    <cellStyle name="40% - Accent5 3 2 7 2" xfId="16586" xr:uid="{00000000-0005-0000-0000-000052220000}"/>
    <cellStyle name="40% - Accent5 3 2 8" xfId="8857" xr:uid="{00000000-0005-0000-0000-000053220000}"/>
    <cellStyle name="40% - Accent5 3 2 9" xfId="13631" xr:uid="{00000000-0005-0000-0000-000054220000}"/>
    <cellStyle name="40% - Accent5 3 3" xfId="153" xr:uid="{00000000-0005-0000-0000-000055220000}"/>
    <cellStyle name="40% - Accent5 3 3 2" xfId="500" xr:uid="{00000000-0005-0000-0000-000056220000}"/>
    <cellStyle name="40% - Accent5 3 3 2 2" xfId="3607" xr:uid="{00000000-0005-0000-0000-000057220000}"/>
    <cellStyle name="40% - Accent5 3 3 2 2 2" xfId="8869" xr:uid="{00000000-0005-0000-0000-000058220000}"/>
    <cellStyle name="40% - Accent5 3 3 2 2 3" xfId="16587" xr:uid="{00000000-0005-0000-0000-000059220000}"/>
    <cellStyle name="40% - Accent5 3 3 2 3" xfId="4784" xr:uid="{00000000-0005-0000-0000-00005A220000}"/>
    <cellStyle name="40% - Accent5 3 3 2 3 2" xfId="8870" xr:uid="{00000000-0005-0000-0000-00005B220000}"/>
    <cellStyle name="40% - Accent5 3 3 2 3 3" xfId="16588" xr:uid="{00000000-0005-0000-0000-00005C220000}"/>
    <cellStyle name="40% - Accent5 3 3 2 4" xfId="8871" xr:uid="{00000000-0005-0000-0000-00005D220000}"/>
    <cellStyle name="40% - Accent5 3 3 2 4 2" xfId="16589" xr:uid="{00000000-0005-0000-0000-00005E220000}"/>
    <cellStyle name="40% - Accent5 3 3 2 5" xfId="8868" xr:uid="{00000000-0005-0000-0000-00005F220000}"/>
    <cellStyle name="40% - Accent5 3 3 2 6" xfId="13635" xr:uid="{00000000-0005-0000-0000-000060220000}"/>
    <cellStyle name="40% - Accent5 3 3 3" xfId="1051" xr:uid="{00000000-0005-0000-0000-000061220000}"/>
    <cellStyle name="40% - Accent5 3 3 3 2" xfId="8872" xr:uid="{00000000-0005-0000-0000-000062220000}"/>
    <cellStyle name="40% - Accent5 3 3 3 3" xfId="13636" xr:uid="{00000000-0005-0000-0000-000063220000}"/>
    <cellStyle name="40% - Accent5 3 3 4" xfId="1750" xr:uid="{00000000-0005-0000-0000-000064220000}"/>
    <cellStyle name="40% - Accent5 3 3 4 2" xfId="8873" xr:uid="{00000000-0005-0000-0000-000065220000}"/>
    <cellStyle name="40% - Accent5 3 3 4 3" xfId="16590" xr:uid="{00000000-0005-0000-0000-000066220000}"/>
    <cellStyle name="40% - Accent5 3 3 5" xfId="2477" xr:uid="{00000000-0005-0000-0000-000067220000}"/>
    <cellStyle name="40% - Accent5 3 3 5 2" xfId="8874" xr:uid="{00000000-0005-0000-0000-000068220000}"/>
    <cellStyle name="40% - Accent5 3 3 5 3" xfId="16591" xr:uid="{00000000-0005-0000-0000-000069220000}"/>
    <cellStyle name="40% - Accent5 3 3 6" xfId="4783" xr:uid="{00000000-0005-0000-0000-00006A220000}"/>
    <cellStyle name="40% - Accent5 3 3 6 2" xfId="8875" xr:uid="{00000000-0005-0000-0000-00006B220000}"/>
    <cellStyle name="40% - Accent5 3 3 6 3" xfId="16592" xr:uid="{00000000-0005-0000-0000-00006C220000}"/>
    <cellStyle name="40% - Accent5 3 3 7" xfId="8876" xr:uid="{00000000-0005-0000-0000-00006D220000}"/>
    <cellStyle name="40% - Accent5 3 3 7 2" xfId="16593" xr:uid="{00000000-0005-0000-0000-00006E220000}"/>
    <cellStyle name="40% - Accent5 3 3 8" xfId="8867" xr:uid="{00000000-0005-0000-0000-00006F220000}"/>
    <cellStyle name="40% - Accent5 3 3 9" xfId="13634" xr:uid="{00000000-0005-0000-0000-000070220000}"/>
    <cellStyle name="40% - Accent5 3 4" xfId="501" xr:uid="{00000000-0005-0000-0000-000071220000}"/>
    <cellStyle name="40% - Accent5 3 4 2" xfId="1052" xr:uid="{00000000-0005-0000-0000-000072220000}"/>
    <cellStyle name="40% - Accent5 3 4 2 2" xfId="3647" xr:uid="{00000000-0005-0000-0000-000073220000}"/>
    <cellStyle name="40% - Accent5 3 4 2 2 2" xfId="8879" xr:uid="{00000000-0005-0000-0000-000074220000}"/>
    <cellStyle name="40% - Accent5 3 4 2 2 3" xfId="16594" xr:uid="{00000000-0005-0000-0000-000075220000}"/>
    <cellStyle name="40% - Accent5 3 4 2 3" xfId="4786" xr:uid="{00000000-0005-0000-0000-000076220000}"/>
    <cellStyle name="40% - Accent5 3 4 2 3 2" xfId="8880" xr:uid="{00000000-0005-0000-0000-000077220000}"/>
    <cellStyle name="40% - Accent5 3 4 2 3 3" xfId="16595" xr:uid="{00000000-0005-0000-0000-000078220000}"/>
    <cellStyle name="40% - Accent5 3 4 2 4" xfId="8881" xr:uid="{00000000-0005-0000-0000-000079220000}"/>
    <cellStyle name="40% - Accent5 3 4 2 4 2" xfId="16596" xr:uid="{00000000-0005-0000-0000-00007A220000}"/>
    <cellStyle name="40% - Accent5 3 4 2 5" xfId="8878" xr:uid="{00000000-0005-0000-0000-00007B220000}"/>
    <cellStyle name="40% - Accent5 3 4 2 6" xfId="13638" xr:uid="{00000000-0005-0000-0000-00007C220000}"/>
    <cellStyle name="40% - Accent5 3 4 3" xfId="1751" xr:uid="{00000000-0005-0000-0000-00007D220000}"/>
    <cellStyle name="40% - Accent5 3 4 3 2" xfId="8882" xr:uid="{00000000-0005-0000-0000-00007E220000}"/>
    <cellStyle name="40% - Accent5 3 4 3 3" xfId="13639" xr:uid="{00000000-0005-0000-0000-00007F220000}"/>
    <cellStyle name="40% - Accent5 3 4 4" xfId="2478" xr:uid="{00000000-0005-0000-0000-000080220000}"/>
    <cellStyle name="40% - Accent5 3 4 4 2" xfId="8883" xr:uid="{00000000-0005-0000-0000-000081220000}"/>
    <cellStyle name="40% - Accent5 3 4 4 3" xfId="16597" xr:uid="{00000000-0005-0000-0000-000082220000}"/>
    <cellStyle name="40% - Accent5 3 4 5" xfId="4785" xr:uid="{00000000-0005-0000-0000-000083220000}"/>
    <cellStyle name="40% - Accent5 3 4 5 2" xfId="8884" xr:uid="{00000000-0005-0000-0000-000084220000}"/>
    <cellStyle name="40% - Accent5 3 4 5 3" xfId="16598" xr:uid="{00000000-0005-0000-0000-000085220000}"/>
    <cellStyle name="40% - Accent5 3 4 6" xfId="8885" xr:uid="{00000000-0005-0000-0000-000086220000}"/>
    <cellStyle name="40% - Accent5 3 4 6 2" xfId="16599" xr:uid="{00000000-0005-0000-0000-000087220000}"/>
    <cellStyle name="40% - Accent5 3 4 7" xfId="8877" xr:uid="{00000000-0005-0000-0000-000088220000}"/>
    <cellStyle name="40% - Accent5 3 4 8" xfId="13637" xr:uid="{00000000-0005-0000-0000-000089220000}"/>
    <cellStyle name="40% - Accent5 3 5" xfId="502" xr:uid="{00000000-0005-0000-0000-00008A220000}"/>
    <cellStyle name="40% - Accent5 3 5 2" xfId="1053" xr:uid="{00000000-0005-0000-0000-00008B220000}"/>
    <cellStyle name="40% - Accent5 3 5 2 2" xfId="3697" xr:uid="{00000000-0005-0000-0000-00008C220000}"/>
    <cellStyle name="40% - Accent5 3 5 2 2 2" xfId="8888" xr:uid="{00000000-0005-0000-0000-00008D220000}"/>
    <cellStyle name="40% - Accent5 3 5 2 2 3" xfId="16600" xr:uid="{00000000-0005-0000-0000-00008E220000}"/>
    <cellStyle name="40% - Accent5 3 5 2 3" xfId="4788" xr:uid="{00000000-0005-0000-0000-00008F220000}"/>
    <cellStyle name="40% - Accent5 3 5 2 3 2" xfId="8889" xr:uid="{00000000-0005-0000-0000-000090220000}"/>
    <cellStyle name="40% - Accent5 3 5 2 3 3" xfId="16601" xr:uid="{00000000-0005-0000-0000-000091220000}"/>
    <cellStyle name="40% - Accent5 3 5 2 4" xfId="8890" xr:uid="{00000000-0005-0000-0000-000092220000}"/>
    <cellStyle name="40% - Accent5 3 5 2 4 2" xfId="16602" xr:uid="{00000000-0005-0000-0000-000093220000}"/>
    <cellStyle name="40% - Accent5 3 5 2 5" xfId="8887" xr:uid="{00000000-0005-0000-0000-000094220000}"/>
    <cellStyle name="40% - Accent5 3 5 2 6" xfId="13641" xr:uid="{00000000-0005-0000-0000-000095220000}"/>
    <cellStyle name="40% - Accent5 3 5 3" xfId="1752" xr:uid="{00000000-0005-0000-0000-000096220000}"/>
    <cellStyle name="40% - Accent5 3 5 3 2" xfId="8891" xr:uid="{00000000-0005-0000-0000-000097220000}"/>
    <cellStyle name="40% - Accent5 3 5 3 3" xfId="13642" xr:uid="{00000000-0005-0000-0000-000098220000}"/>
    <cellStyle name="40% - Accent5 3 5 4" xfId="2479" xr:uid="{00000000-0005-0000-0000-000099220000}"/>
    <cellStyle name="40% - Accent5 3 5 4 2" xfId="8892" xr:uid="{00000000-0005-0000-0000-00009A220000}"/>
    <cellStyle name="40% - Accent5 3 5 4 3" xfId="16603" xr:uid="{00000000-0005-0000-0000-00009B220000}"/>
    <cellStyle name="40% - Accent5 3 5 5" xfId="4787" xr:uid="{00000000-0005-0000-0000-00009C220000}"/>
    <cellStyle name="40% - Accent5 3 5 5 2" xfId="8893" xr:uid="{00000000-0005-0000-0000-00009D220000}"/>
    <cellStyle name="40% - Accent5 3 5 5 3" xfId="16604" xr:uid="{00000000-0005-0000-0000-00009E220000}"/>
    <cellStyle name="40% - Accent5 3 5 6" xfId="8894" xr:uid="{00000000-0005-0000-0000-00009F220000}"/>
    <cellStyle name="40% - Accent5 3 5 6 2" xfId="16605" xr:uid="{00000000-0005-0000-0000-0000A0220000}"/>
    <cellStyle name="40% - Accent5 3 5 7" xfId="8886" xr:uid="{00000000-0005-0000-0000-0000A1220000}"/>
    <cellStyle name="40% - Accent5 3 5 8" xfId="13640" xr:uid="{00000000-0005-0000-0000-0000A2220000}"/>
    <cellStyle name="40% - Accent5 3 6" xfId="498" xr:uid="{00000000-0005-0000-0000-0000A3220000}"/>
    <cellStyle name="40% - Accent5 3 6 2" xfId="1360" xr:uid="{00000000-0005-0000-0000-0000A4220000}"/>
    <cellStyle name="40% - Accent5 3 6 2 2" xfId="3747" xr:uid="{00000000-0005-0000-0000-0000A5220000}"/>
    <cellStyle name="40% - Accent5 3 6 2 2 2" xfId="8897" xr:uid="{00000000-0005-0000-0000-0000A6220000}"/>
    <cellStyle name="40% - Accent5 3 6 2 2 3" xfId="16606" xr:uid="{00000000-0005-0000-0000-0000A7220000}"/>
    <cellStyle name="40% - Accent5 3 6 2 3" xfId="4790" xr:uid="{00000000-0005-0000-0000-0000A8220000}"/>
    <cellStyle name="40% - Accent5 3 6 2 3 2" xfId="8898" xr:uid="{00000000-0005-0000-0000-0000A9220000}"/>
    <cellStyle name="40% - Accent5 3 6 2 3 3" xfId="16607" xr:uid="{00000000-0005-0000-0000-0000AA220000}"/>
    <cellStyle name="40% - Accent5 3 6 2 4" xfId="8899" xr:uid="{00000000-0005-0000-0000-0000AB220000}"/>
    <cellStyle name="40% - Accent5 3 6 2 4 2" xfId="16608" xr:uid="{00000000-0005-0000-0000-0000AC220000}"/>
    <cellStyle name="40% - Accent5 3 6 2 5" xfId="8896" xr:uid="{00000000-0005-0000-0000-0000AD220000}"/>
    <cellStyle name="40% - Accent5 3 6 2 6" xfId="13644" xr:uid="{00000000-0005-0000-0000-0000AE220000}"/>
    <cellStyle name="40% - Accent5 3 6 3" xfId="1753" xr:uid="{00000000-0005-0000-0000-0000AF220000}"/>
    <cellStyle name="40% - Accent5 3 6 3 2" xfId="8900" xr:uid="{00000000-0005-0000-0000-0000B0220000}"/>
    <cellStyle name="40% - Accent5 3 6 3 3" xfId="13645" xr:uid="{00000000-0005-0000-0000-0000B1220000}"/>
    <cellStyle name="40% - Accent5 3 6 4" xfId="2480" xr:uid="{00000000-0005-0000-0000-0000B2220000}"/>
    <cellStyle name="40% - Accent5 3 6 4 2" xfId="8901" xr:uid="{00000000-0005-0000-0000-0000B3220000}"/>
    <cellStyle name="40% - Accent5 3 6 4 3" xfId="16609" xr:uid="{00000000-0005-0000-0000-0000B4220000}"/>
    <cellStyle name="40% - Accent5 3 6 5" xfId="4789" xr:uid="{00000000-0005-0000-0000-0000B5220000}"/>
    <cellStyle name="40% - Accent5 3 6 5 2" xfId="8902" xr:uid="{00000000-0005-0000-0000-0000B6220000}"/>
    <cellStyle name="40% - Accent5 3 6 5 3" xfId="16610" xr:uid="{00000000-0005-0000-0000-0000B7220000}"/>
    <cellStyle name="40% - Accent5 3 6 6" xfId="8903" xr:uid="{00000000-0005-0000-0000-0000B8220000}"/>
    <cellStyle name="40% - Accent5 3 6 6 2" xfId="16611" xr:uid="{00000000-0005-0000-0000-0000B9220000}"/>
    <cellStyle name="40% - Accent5 3 6 7" xfId="8895" xr:uid="{00000000-0005-0000-0000-0000BA220000}"/>
    <cellStyle name="40% - Accent5 3 6 8" xfId="13643" xr:uid="{00000000-0005-0000-0000-0000BB220000}"/>
    <cellStyle name="40% - Accent5 3 7" xfId="1049" xr:uid="{00000000-0005-0000-0000-0000BC220000}"/>
    <cellStyle name="40% - Accent5 3 7 2" xfId="1754" xr:uid="{00000000-0005-0000-0000-0000BD220000}"/>
    <cellStyle name="40% - Accent5 3 7 2 2" xfId="3807" xr:uid="{00000000-0005-0000-0000-0000BE220000}"/>
    <cellStyle name="40% - Accent5 3 7 2 2 2" xfId="8906" xr:uid="{00000000-0005-0000-0000-0000BF220000}"/>
    <cellStyle name="40% - Accent5 3 7 2 2 3" xfId="16612" xr:uid="{00000000-0005-0000-0000-0000C0220000}"/>
    <cellStyle name="40% - Accent5 3 7 2 3" xfId="4792" xr:uid="{00000000-0005-0000-0000-0000C1220000}"/>
    <cellStyle name="40% - Accent5 3 7 2 3 2" xfId="8907" xr:uid="{00000000-0005-0000-0000-0000C2220000}"/>
    <cellStyle name="40% - Accent5 3 7 2 3 3" xfId="16613" xr:uid="{00000000-0005-0000-0000-0000C3220000}"/>
    <cellStyle name="40% - Accent5 3 7 2 4" xfId="8908" xr:uid="{00000000-0005-0000-0000-0000C4220000}"/>
    <cellStyle name="40% - Accent5 3 7 2 4 2" xfId="16614" xr:uid="{00000000-0005-0000-0000-0000C5220000}"/>
    <cellStyle name="40% - Accent5 3 7 2 5" xfId="8905" xr:uid="{00000000-0005-0000-0000-0000C6220000}"/>
    <cellStyle name="40% - Accent5 3 7 2 6" xfId="13647" xr:uid="{00000000-0005-0000-0000-0000C7220000}"/>
    <cellStyle name="40% - Accent5 3 7 3" xfId="2481" xr:uid="{00000000-0005-0000-0000-0000C8220000}"/>
    <cellStyle name="40% - Accent5 3 7 3 2" xfId="8909" xr:uid="{00000000-0005-0000-0000-0000C9220000}"/>
    <cellStyle name="40% - Accent5 3 7 3 3" xfId="13648" xr:uid="{00000000-0005-0000-0000-0000CA220000}"/>
    <cellStyle name="40% - Accent5 3 7 4" xfId="4791" xr:uid="{00000000-0005-0000-0000-0000CB220000}"/>
    <cellStyle name="40% - Accent5 3 7 4 2" xfId="8910" xr:uid="{00000000-0005-0000-0000-0000CC220000}"/>
    <cellStyle name="40% - Accent5 3 7 4 3" xfId="16615" xr:uid="{00000000-0005-0000-0000-0000CD220000}"/>
    <cellStyle name="40% - Accent5 3 7 5" xfId="8911" xr:uid="{00000000-0005-0000-0000-0000CE220000}"/>
    <cellStyle name="40% - Accent5 3 7 5 2" xfId="16616" xr:uid="{00000000-0005-0000-0000-0000CF220000}"/>
    <cellStyle name="40% - Accent5 3 7 6" xfId="8904" xr:uid="{00000000-0005-0000-0000-0000D0220000}"/>
    <cellStyle name="40% - Accent5 3 7 7" xfId="13646" xr:uid="{00000000-0005-0000-0000-0000D1220000}"/>
    <cellStyle name="40% - Accent5 3 8" xfId="1748" xr:uid="{00000000-0005-0000-0000-0000D2220000}"/>
    <cellStyle name="40% - Accent5 3 8 2" xfId="3867" xr:uid="{00000000-0005-0000-0000-0000D3220000}"/>
    <cellStyle name="40% - Accent5 3 8 2 2" xfId="4794" xr:uid="{00000000-0005-0000-0000-0000D4220000}"/>
    <cellStyle name="40% - Accent5 3 8 2 2 2" xfId="8914" xr:uid="{00000000-0005-0000-0000-0000D5220000}"/>
    <cellStyle name="40% - Accent5 3 8 2 2 3" xfId="16617" xr:uid="{00000000-0005-0000-0000-0000D6220000}"/>
    <cellStyle name="40% - Accent5 3 8 2 3" xfId="8915" xr:uid="{00000000-0005-0000-0000-0000D7220000}"/>
    <cellStyle name="40% - Accent5 3 8 2 3 2" xfId="16618" xr:uid="{00000000-0005-0000-0000-0000D8220000}"/>
    <cellStyle name="40% - Accent5 3 8 2 4" xfId="8913" xr:uid="{00000000-0005-0000-0000-0000D9220000}"/>
    <cellStyle name="40% - Accent5 3 8 2 5" xfId="13650" xr:uid="{00000000-0005-0000-0000-0000DA220000}"/>
    <cellStyle name="40% - Accent5 3 8 3" xfId="2482" xr:uid="{00000000-0005-0000-0000-0000DB220000}"/>
    <cellStyle name="40% - Accent5 3 8 3 2" xfId="8916" xr:uid="{00000000-0005-0000-0000-0000DC220000}"/>
    <cellStyle name="40% - Accent5 3 8 3 3" xfId="13651" xr:uid="{00000000-0005-0000-0000-0000DD220000}"/>
    <cellStyle name="40% - Accent5 3 8 4" xfId="4793" xr:uid="{00000000-0005-0000-0000-0000DE220000}"/>
    <cellStyle name="40% - Accent5 3 8 4 2" xfId="8917" xr:uid="{00000000-0005-0000-0000-0000DF220000}"/>
    <cellStyle name="40% - Accent5 3 8 4 3" xfId="16619" xr:uid="{00000000-0005-0000-0000-0000E0220000}"/>
    <cellStyle name="40% - Accent5 3 8 5" xfId="8918" xr:uid="{00000000-0005-0000-0000-0000E1220000}"/>
    <cellStyle name="40% - Accent5 3 8 5 2" xfId="16620" xr:uid="{00000000-0005-0000-0000-0000E2220000}"/>
    <cellStyle name="40% - Accent5 3 8 6" xfId="8912" xr:uid="{00000000-0005-0000-0000-0000E3220000}"/>
    <cellStyle name="40% - Accent5 3 8 7" xfId="13649" xr:uid="{00000000-0005-0000-0000-0000E4220000}"/>
    <cellStyle name="40% - Accent5 3 9" xfId="3947" xr:uid="{00000000-0005-0000-0000-0000E5220000}"/>
    <cellStyle name="40% - Accent5 3 9 2" xfId="4795" xr:uid="{00000000-0005-0000-0000-0000E6220000}"/>
    <cellStyle name="40% - Accent5 3 9 2 2" xfId="8920" xr:uid="{00000000-0005-0000-0000-0000E7220000}"/>
    <cellStyle name="40% - Accent5 3 9 2 3" xfId="13653" xr:uid="{00000000-0005-0000-0000-0000E8220000}"/>
    <cellStyle name="40% - Accent5 3 9 3" xfId="8921" xr:uid="{00000000-0005-0000-0000-0000E9220000}"/>
    <cellStyle name="40% - Accent5 3 9 3 2" xfId="16621" xr:uid="{00000000-0005-0000-0000-0000EA220000}"/>
    <cellStyle name="40% - Accent5 3 9 4" xfId="8919" xr:uid="{00000000-0005-0000-0000-0000EB220000}"/>
    <cellStyle name="40% - Accent5 3 9 5" xfId="13652" xr:uid="{00000000-0005-0000-0000-0000EC220000}"/>
    <cellStyle name="40% - Accent5 4" xfId="154" xr:uid="{00000000-0005-0000-0000-0000ED220000}"/>
    <cellStyle name="40% - Accent5 4 10" xfId="2483" xr:uid="{00000000-0005-0000-0000-0000EE220000}"/>
    <cellStyle name="40% - Accent5 4 10 2" xfId="8923" xr:uid="{00000000-0005-0000-0000-0000EF220000}"/>
    <cellStyle name="40% - Accent5 4 10 3" xfId="13655" xr:uid="{00000000-0005-0000-0000-0000F0220000}"/>
    <cellStyle name="40% - Accent5 4 11" xfId="4796" xr:uid="{00000000-0005-0000-0000-0000F1220000}"/>
    <cellStyle name="40% - Accent5 4 11 2" xfId="8924" xr:uid="{00000000-0005-0000-0000-0000F2220000}"/>
    <cellStyle name="40% - Accent5 4 11 3" xfId="13656" xr:uid="{00000000-0005-0000-0000-0000F3220000}"/>
    <cellStyle name="40% - Accent5 4 12" xfId="8925" xr:uid="{00000000-0005-0000-0000-0000F4220000}"/>
    <cellStyle name="40% - Accent5 4 12 2" xfId="13657" xr:uid="{00000000-0005-0000-0000-0000F5220000}"/>
    <cellStyle name="40% - Accent5 4 13" xfId="8922" xr:uid="{00000000-0005-0000-0000-0000F6220000}"/>
    <cellStyle name="40% - Accent5 4 14" xfId="13654" xr:uid="{00000000-0005-0000-0000-0000F7220000}"/>
    <cellStyle name="40% - Accent5 4 2" xfId="155" xr:uid="{00000000-0005-0000-0000-0000F8220000}"/>
    <cellStyle name="40% - Accent5 4 2 2" xfId="504" xr:uid="{00000000-0005-0000-0000-0000F9220000}"/>
    <cellStyle name="40% - Accent5 4 2 2 2" xfId="3617" xr:uid="{00000000-0005-0000-0000-0000FA220000}"/>
    <cellStyle name="40% - Accent5 4 2 2 2 2" xfId="8928" xr:uid="{00000000-0005-0000-0000-0000FB220000}"/>
    <cellStyle name="40% - Accent5 4 2 2 2 3" xfId="16622" xr:uid="{00000000-0005-0000-0000-0000FC220000}"/>
    <cellStyle name="40% - Accent5 4 2 2 3" xfId="4798" xr:uid="{00000000-0005-0000-0000-0000FD220000}"/>
    <cellStyle name="40% - Accent5 4 2 2 3 2" xfId="8929" xr:uid="{00000000-0005-0000-0000-0000FE220000}"/>
    <cellStyle name="40% - Accent5 4 2 2 3 3" xfId="16623" xr:uid="{00000000-0005-0000-0000-0000FF220000}"/>
    <cellStyle name="40% - Accent5 4 2 2 4" xfId="8930" xr:uid="{00000000-0005-0000-0000-000000230000}"/>
    <cellStyle name="40% - Accent5 4 2 2 4 2" xfId="16624" xr:uid="{00000000-0005-0000-0000-000001230000}"/>
    <cellStyle name="40% - Accent5 4 2 2 5" xfId="8927" xr:uid="{00000000-0005-0000-0000-000002230000}"/>
    <cellStyle name="40% - Accent5 4 2 2 6" xfId="13659" xr:uid="{00000000-0005-0000-0000-000003230000}"/>
    <cellStyle name="40% - Accent5 4 2 3" xfId="1055" xr:uid="{00000000-0005-0000-0000-000004230000}"/>
    <cellStyle name="40% - Accent5 4 2 3 2" xfId="8931" xr:uid="{00000000-0005-0000-0000-000005230000}"/>
    <cellStyle name="40% - Accent5 4 2 3 3" xfId="13660" xr:uid="{00000000-0005-0000-0000-000006230000}"/>
    <cellStyle name="40% - Accent5 4 2 4" xfId="1756" xr:uid="{00000000-0005-0000-0000-000007230000}"/>
    <cellStyle name="40% - Accent5 4 2 4 2" xfId="8932" xr:uid="{00000000-0005-0000-0000-000008230000}"/>
    <cellStyle name="40% - Accent5 4 2 4 3" xfId="16625" xr:uid="{00000000-0005-0000-0000-000009230000}"/>
    <cellStyle name="40% - Accent5 4 2 5" xfId="2484" xr:uid="{00000000-0005-0000-0000-00000A230000}"/>
    <cellStyle name="40% - Accent5 4 2 5 2" xfId="8933" xr:uid="{00000000-0005-0000-0000-00000B230000}"/>
    <cellStyle name="40% - Accent5 4 2 5 3" xfId="16626" xr:uid="{00000000-0005-0000-0000-00000C230000}"/>
    <cellStyle name="40% - Accent5 4 2 6" xfId="4797" xr:uid="{00000000-0005-0000-0000-00000D230000}"/>
    <cellStyle name="40% - Accent5 4 2 6 2" xfId="8934" xr:uid="{00000000-0005-0000-0000-00000E230000}"/>
    <cellStyle name="40% - Accent5 4 2 6 3" xfId="16627" xr:uid="{00000000-0005-0000-0000-00000F230000}"/>
    <cellStyle name="40% - Accent5 4 2 7" xfId="8935" xr:uid="{00000000-0005-0000-0000-000010230000}"/>
    <cellStyle name="40% - Accent5 4 2 7 2" xfId="16628" xr:uid="{00000000-0005-0000-0000-000011230000}"/>
    <cellStyle name="40% - Accent5 4 2 8" xfId="8926" xr:uid="{00000000-0005-0000-0000-000012230000}"/>
    <cellStyle name="40% - Accent5 4 2 9" xfId="13658" xr:uid="{00000000-0005-0000-0000-000013230000}"/>
    <cellStyle name="40% - Accent5 4 3" xfId="505" xr:uid="{00000000-0005-0000-0000-000014230000}"/>
    <cellStyle name="40% - Accent5 4 3 2" xfId="1056" xr:uid="{00000000-0005-0000-0000-000015230000}"/>
    <cellStyle name="40% - Accent5 4 3 2 2" xfId="3657" xr:uid="{00000000-0005-0000-0000-000016230000}"/>
    <cellStyle name="40% - Accent5 4 3 2 2 2" xfId="8938" xr:uid="{00000000-0005-0000-0000-000017230000}"/>
    <cellStyle name="40% - Accent5 4 3 2 2 3" xfId="16629" xr:uid="{00000000-0005-0000-0000-000018230000}"/>
    <cellStyle name="40% - Accent5 4 3 2 3" xfId="4800" xr:uid="{00000000-0005-0000-0000-000019230000}"/>
    <cellStyle name="40% - Accent5 4 3 2 3 2" xfId="8939" xr:uid="{00000000-0005-0000-0000-00001A230000}"/>
    <cellStyle name="40% - Accent5 4 3 2 3 3" xfId="16630" xr:uid="{00000000-0005-0000-0000-00001B230000}"/>
    <cellStyle name="40% - Accent5 4 3 2 4" xfId="8940" xr:uid="{00000000-0005-0000-0000-00001C230000}"/>
    <cellStyle name="40% - Accent5 4 3 2 4 2" xfId="16631" xr:uid="{00000000-0005-0000-0000-00001D230000}"/>
    <cellStyle name="40% - Accent5 4 3 2 5" xfId="8937" xr:uid="{00000000-0005-0000-0000-00001E230000}"/>
    <cellStyle name="40% - Accent5 4 3 2 6" xfId="13662" xr:uid="{00000000-0005-0000-0000-00001F230000}"/>
    <cellStyle name="40% - Accent5 4 3 3" xfId="1757" xr:uid="{00000000-0005-0000-0000-000020230000}"/>
    <cellStyle name="40% - Accent5 4 3 3 2" xfId="8941" xr:uid="{00000000-0005-0000-0000-000021230000}"/>
    <cellStyle name="40% - Accent5 4 3 3 3" xfId="13663" xr:uid="{00000000-0005-0000-0000-000022230000}"/>
    <cellStyle name="40% - Accent5 4 3 4" xfId="2485" xr:uid="{00000000-0005-0000-0000-000023230000}"/>
    <cellStyle name="40% - Accent5 4 3 4 2" xfId="8942" xr:uid="{00000000-0005-0000-0000-000024230000}"/>
    <cellStyle name="40% - Accent5 4 3 4 3" xfId="16632" xr:uid="{00000000-0005-0000-0000-000025230000}"/>
    <cellStyle name="40% - Accent5 4 3 5" xfId="4799" xr:uid="{00000000-0005-0000-0000-000026230000}"/>
    <cellStyle name="40% - Accent5 4 3 5 2" xfId="8943" xr:uid="{00000000-0005-0000-0000-000027230000}"/>
    <cellStyle name="40% - Accent5 4 3 5 3" xfId="16633" xr:uid="{00000000-0005-0000-0000-000028230000}"/>
    <cellStyle name="40% - Accent5 4 3 6" xfId="8944" xr:uid="{00000000-0005-0000-0000-000029230000}"/>
    <cellStyle name="40% - Accent5 4 3 6 2" xfId="16634" xr:uid="{00000000-0005-0000-0000-00002A230000}"/>
    <cellStyle name="40% - Accent5 4 3 7" xfId="8936" xr:uid="{00000000-0005-0000-0000-00002B230000}"/>
    <cellStyle name="40% - Accent5 4 3 8" xfId="13661" xr:uid="{00000000-0005-0000-0000-00002C230000}"/>
    <cellStyle name="40% - Accent5 4 4" xfId="506" xr:uid="{00000000-0005-0000-0000-00002D230000}"/>
    <cellStyle name="40% - Accent5 4 4 2" xfId="1057" xr:uid="{00000000-0005-0000-0000-00002E230000}"/>
    <cellStyle name="40% - Accent5 4 4 2 2" xfId="3707" xr:uid="{00000000-0005-0000-0000-00002F230000}"/>
    <cellStyle name="40% - Accent5 4 4 2 2 2" xfId="8947" xr:uid="{00000000-0005-0000-0000-000030230000}"/>
    <cellStyle name="40% - Accent5 4 4 2 2 3" xfId="16635" xr:uid="{00000000-0005-0000-0000-000031230000}"/>
    <cellStyle name="40% - Accent5 4 4 2 3" xfId="4802" xr:uid="{00000000-0005-0000-0000-000032230000}"/>
    <cellStyle name="40% - Accent5 4 4 2 3 2" xfId="8948" xr:uid="{00000000-0005-0000-0000-000033230000}"/>
    <cellStyle name="40% - Accent5 4 4 2 3 3" xfId="16636" xr:uid="{00000000-0005-0000-0000-000034230000}"/>
    <cellStyle name="40% - Accent5 4 4 2 4" xfId="8949" xr:uid="{00000000-0005-0000-0000-000035230000}"/>
    <cellStyle name="40% - Accent5 4 4 2 4 2" xfId="16637" xr:uid="{00000000-0005-0000-0000-000036230000}"/>
    <cellStyle name="40% - Accent5 4 4 2 5" xfId="8946" xr:uid="{00000000-0005-0000-0000-000037230000}"/>
    <cellStyle name="40% - Accent5 4 4 2 6" xfId="13665" xr:uid="{00000000-0005-0000-0000-000038230000}"/>
    <cellStyle name="40% - Accent5 4 4 3" xfId="1758" xr:uid="{00000000-0005-0000-0000-000039230000}"/>
    <cellStyle name="40% - Accent5 4 4 3 2" xfId="8950" xr:uid="{00000000-0005-0000-0000-00003A230000}"/>
    <cellStyle name="40% - Accent5 4 4 3 3" xfId="13666" xr:uid="{00000000-0005-0000-0000-00003B230000}"/>
    <cellStyle name="40% - Accent5 4 4 4" xfId="2486" xr:uid="{00000000-0005-0000-0000-00003C230000}"/>
    <cellStyle name="40% - Accent5 4 4 4 2" xfId="8951" xr:uid="{00000000-0005-0000-0000-00003D230000}"/>
    <cellStyle name="40% - Accent5 4 4 4 3" xfId="16638" xr:uid="{00000000-0005-0000-0000-00003E230000}"/>
    <cellStyle name="40% - Accent5 4 4 5" xfId="4801" xr:uid="{00000000-0005-0000-0000-00003F230000}"/>
    <cellStyle name="40% - Accent5 4 4 5 2" xfId="8952" xr:uid="{00000000-0005-0000-0000-000040230000}"/>
    <cellStyle name="40% - Accent5 4 4 5 3" xfId="16639" xr:uid="{00000000-0005-0000-0000-000041230000}"/>
    <cellStyle name="40% - Accent5 4 4 6" xfId="8953" xr:uid="{00000000-0005-0000-0000-000042230000}"/>
    <cellStyle name="40% - Accent5 4 4 6 2" xfId="16640" xr:uid="{00000000-0005-0000-0000-000043230000}"/>
    <cellStyle name="40% - Accent5 4 4 7" xfId="8945" xr:uid="{00000000-0005-0000-0000-000044230000}"/>
    <cellStyle name="40% - Accent5 4 4 8" xfId="13664" xr:uid="{00000000-0005-0000-0000-000045230000}"/>
    <cellStyle name="40% - Accent5 4 5" xfId="503" xr:uid="{00000000-0005-0000-0000-000046230000}"/>
    <cellStyle name="40% - Accent5 4 5 2" xfId="1373" xr:uid="{00000000-0005-0000-0000-000047230000}"/>
    <cellStyle name="40% - Accent5 4 5 2 2" xfId="3757" xr:uid="{00000000-0005-0000-0000-000048230000}"/>
    <cellStyle name="40% - Accent5 4 5 2 2 2" xfId="8956" xr:uid="{00000000-0005-0000-0000-000049230000}"/>
    <cellStyle name="40% - Accent5 4 5 2 2 3" xfId="16641" xr:uid="{00000000-0005-0000-0000-00004A230000}"/>
    <cellStyle name="40% - Accent5 4 5 2 3" xfId="4804" xr:uid="{00000000-0005-0000-0000-00004B230000}"/>
    <cellStyle name="40% - Accent5 4 5 2 3 2" xfId="8957" xr:uid="{00000000-0005-0000-0000-00004C230000}"/>
    <cellStyle name="40% - Accent5 4 5 2 3 3" xfId="16642" xr:uid="{00000000-0005-0000-0000-00004D230000}"/>
    <cellStyle name="40% - Accent5 4 5 2 4" xfId="8958" xr:uid="{00000000-0005-0000-0000-00004E230000}"/>
    <cellStyle name="40% - Accent5 4 5 2 4 2" xfId="16643" xr:uid="{00000000-0005-0000-0000-00004F230000}"/>
    <cellStyle name="40% - Accent5 4 5 2 5" xfId="8955" xr:uid="{00000000-0005-0000-0000-000050230000}"/>
    <cellStyle name="40% - Accent5 4 5 2 6" xfId="13668" xr:uid="{00000000-0005-0000-0000-000051230000}"/>
    <cellStyle name="40% - Accent5 4 5 3" xfId="1759" xr:uid="{00000000-0005-0000-0000-000052230000}"/>
    <cellStyle name="40% - Accent5 4 5 3 2" xfId="8959" xr:uid="{00000000-0005-0000-0000-000053230000}"/>
    <cellStyle name="40% - Accent5 4 5 3 3" xfId="13669" xr:uid="{00000000-0005-0000-0000-000054230000}"/>
    <cellStyle name="40% - Accent5 4 5 4" xfId="2487" xr:uid="{00000000-0005-0000-0000-000055230000}"/>
    <cellStyle name="40% - Accent5 4 5 4 2" xfId="8960" xr:uid="{00000000-0005-0000-0000-000056230000}"/>
    <cellStyle name="40% - Accent5 4 5 4 3" xfId="16644" xr:uid="{00000000-0005-0000-0000-000057230000}"/>
    <cellStyle name="40% - Accent5 4 5 5" xfId="4803" xr:uid="{00000000-0005-0000-0000-000058230000}"/>
    <cellStyle name="40% - Accent5 4 5 5 2" xfId="8961" xr:uid="{00000000-0005-0000-0000-000059230000}"/>
    <cellStyle name="40% - Accent5 4 5 5 3" xfId="16645" xr:uid="{00000000-0005-0000-0000-00005A230000}"/>
    <cellStyle name="40% - Accent5 4 5 6" xfId="8962" xr:uid="{00000000-0005-0000-0000-00005B230000}"/>
    <cellStyle name="40% - Accent5 4 5 6 2" xfId="16646" xr:uid="{00000000-0005-0000-0000-00005C230000}"/>
    <cellStyle name="40% - Accent5 4 5 7" xfId="8954" xr:uid="{00000000-0005-0000-0000-00005D230000}"/>
    <cellStyle name="40% - Accent5 4 5 8" xfId="13667" xr:uid="{00000000-0005-0000-0000-00005E230000}"/>
    <cellStyle name="40% - Accent5 4 6" xfId="1054" xr:uid="{00000000-0005-0000-0000-00005F230000}"/>
    <cellStyle name="40% - Accent5 4 6 2" xfId="1760" xr:uid="{00000000-0005-0000-0000-000060230000}"/>
    <cellStyle name="40% - Accent5 4 6 2 2" xfId="3817" xr:uid="{00000000-0005-0000-0000-000061230000}"/>
    <cellStyle name="40% - Accent5 4 6 2 2 2" xfId="8965" xr:uid="{00000000-0005-0000-0000-000062230000}"/>
    <cellStyle name="40% - Accent5 4 6 2 2 3" xfId="16647" xr:uid="{00000000-0005-0000-0000-000063230000}"/>
    <cellStyle name="40% - Accent5 4 6 2 3" xfId="4806" xr:uid="{00000000-0005-0000-0000-000064230000}"/>
    <cellStyle name="40% - Accent5 4 6 2 3 2" xfId="8966" xr:uid="{00000000-0005-0000-0000-000065230000}"/>
    <cellStyle name="40% - Accent5 4 6 2 3 3" xfId="16648" xr:uid="{00000000-0005-0000-0000-000066230000}"/>
    <cellStyle name="40% - Accent5 4 6 2 4" xfId="8967" xr:uid="{00000000-0005-0000-0000-000067230000}"/>
    <cellStyle name="40% - Accent5 4 6 2 4 2" xfId="16649" xr:uid="{00000000-0005-0000-0000-000068230000}"/>
    <cellStyle name="40% - Accent5 4 6 2 5" xfId="8964" xr:uid="{00000000-0005-0000-0000-000069230000}"/>
    <cellStyle name="40% - Accent5 4 6 2 6" xfId="13671" xr:uid="{00000000-0005-0000-0000-00006A230000}"/>
    <cellStyle name="40% - Accent5 4 6 3" xfId="2488" xr:uid="{00000000-0005-0000-0000-00006B230000}"/>
    <cellStyle name="40% - Accent5 4 6 3 2" xfId="8968" xr:uid="{00000000-0005-0000-0000-00006C230000}"/>
    <cellStyle name="40% - Accent5 4 6 3 3" xfId="13672" xr:uid="{00000000-0005-0000-0000-00006D230000}"/>
    <cellStyle name="40% - Accent5 4 6 4" xfId="4805" xr:uid="{00000000-0005-0000-0000-00006E230000}"/>
    <cellStyle name="40% - Accent5 4 6 4 2" xfId="8969" xr:uid="{00000000-0005-0000-0000-00006F230000}"/>
    <cellStyle name="40% - Accent5 4 6 4 3" xfId="16650" xr:uid="{00000000-0005-0000-0000-000070230000}"/>
    <cellStyle name="40% - Accent5 4 6 5" xfId="8970" xr:uid="{00000000-0005-0000-0000-000071230000}"/>
    <cellStyle name="40% - Accent5 4 6 5 2" xfId="16651" xr:uid="{00000000-0005-0000-0000-000072230000}"/>
    <cellStyle name="40% - Accent5 4 6 6" xfId="8963" xr:uid="{00000000-0005-0000-0000-000073230000}"/>
    <cellStyle name="40% - Accent5 4 6 7" xfId="13670" xr:uid="{00000000-0005-0000-0000-000074230000}"/>
    <cellStyle name="40% - Accent5 4 7" xfId="1755" xr:uid="{00000000-0005-0000-0000-000075230000}"/>
    <cellStyle name="40% - Accent5 4 7 2" xfId="3877" xr:uid="{00000000-0005-0000-0000-000076230000}"/>
    <cellStyle name="40% - Accent5 4 7 2 2" xfId="4808" xr:uid="{00000000-0005-0000-0000-000077230000}"/>
    <cellStyle name="40% - Accent5 4 7 2 2 2" xfId="8973" xr:uid="{00000000-0005-0000-0000-000078230000}"/>
    <cellStyle name="40% - Accent5 4 7 2 2 3" xfId="16652" xr:uid="{00000000-0005-0000-0000-000079230000}"/>
    <cellStyle name="40% - Accent5 4 7 2 3" xfId="8974" xr:uid="{00000000-0005-0000-0000-00007A230000}"/>
    <cellStyle name="40% - Accent5 4 7 2 3 2" xfId="16653" xr:uid="{00000000-0005-0000-0000-00007B230000}"/>
    <cellStyle name="40% - Accent5 4 7 2 4" xfId="8972" xr:uid="{00000000-0005-0000-0000-00007C230000}"/>
    <cellStyle name="40% - Accent5 4 7 2 5" xfId="13674" xr:uid="{00000000-0005-0000-0000-00007D230000}"/>
    <cellStyle name="40% - Accent5 4 7 3" xfId="2489" xr:uid="{00000000-0005-0000-0000-00007E230000}"/>
    <cellStyle name="40% - Accent5 4 7 3 2" xfId="8975" xr:uid="{00000000-0005-0000-0000-00007F230000}"/>
    <cellStyle name="40% - Accent5 4 7 3 3" xfId="13675" xr:uid="{00000000-0005-0000-0000-000080230000}"/>
    <cellStyle name="40% - Accent5 4 7 4" xfId="4807" xr:uid="{00000000-0005-0000-0000-000081230000}"/>
    <cellStyle name="40% - Accent5 4 7 4 2" xfId="8976" xr:uid="{00000000-0005-0000-0000-000082230000}"/>
    <cellStyle name="40% - Accent5 4 7 4 3" xfId="16654" xr:uid="{00000000-0005-0000-0000-000083230000}"/>
    <cellStyle name="40% - Accent5 4 7 5" xfId="8977" xr:uid="{00000000-0005-0000-0000-000084230000}"/>
    <cellStyle name="40% - Accent5 4 7 5 2" xfId="16655" xr:uid="{00000000-0005-0000-0000-000085230000}"/>
    <cellStyle name="40% - Accent5 4 7 6" xfId="8971" xr:uid="{00000000-0005-0000-0000-000086230000}"/>
    <cellStyle name="40% - Accent5 4 7 7" xfId="13673" xr:uid="{00000000-0005-0000-0000-000087230000}"/>
    <cellStyle name="40% - Accent5 4 8" xfId="3961" xr:uid="{00000000-0005-0000-0000-000088230000}"/>
    <cellStyle name="40% - Accent5 4 8 2" xfId="4809" xr:uid="{00000000-0005-0000-0000-000089230000}"/>
    <cellStyle name="40% - Accent5 4 8 2 2" xfId="8979" xr:uid="{00000000-0005-0000-0000-00008A230000}"/>
    <cellStyle name="40% - Accent5 4 8 2 3" xfId="13677" xr:uid="{00000000-0005-0000-0000-00008B230000}"/>
    <cellStyle name="40% - Accent5 4 8 3" xfId="8980" xr:uid="{00000000-0005-0000-0000-00008C230000}"/>
    <cellStyle name="40% - Accent5 4 8 3 2" xfId="16656" xr:uid="{00000000-0005-0000-0000-00008D230000}"/>
    <cellStyle name="40% - Accent5 4 8 4" xfId="8978" xr:uid="{00000000-0005-0000-0000-00008E230000}"/>
    <cellStyle name="40% - Accent5 4 8 5" xfId="13676" xr:uid="{00000000-0005-0000-0000-00008F230000}"/>
    <cellStyle name="40% - Accent5 4 9" xfId="3556" xr:uid="{00000000-0005-0000-0000-000090230000}"/>
    <cellStyle name="40% - Accent5 4 9 2" xfId="4810" xr:uid="{00000000-0005-0000-0000-000091230000}"/>
    <cellStyle name="40% - Accent5 4 9 2 2" xfId="8982" xr:uid="{00000000-0005-0000-0000-000092230000}"/>
    <cellStyle name="40% - Accent5 4 9 2 3" xfId="13679" xr:uid="{00000000-0005-0000-0000-000093230000}"/>
    <cellStyle name="40% - Accent5 4 9 3" xfId="8983" xr:uid="{00000000-0005-0000-0000-000094230000}"/>
    <cellStyle name="40% - Accent5 4 9 3 2" xfId="16657" xr:uid="{00000000-0005-0000-0000-000095230000}"/>
    <cellStyle name="40% - Accent5 4 9 4" xfId="8981" xr:uid="{00000000-0005-0000-0000-000096230000}"/>
    <cellStyle name="40% - Accent5 4 9 5" xfId="13678" xr:uid="{00000000-0005-0000-0000-000097230000}"/>
    <cellStyle name="40% - Accent5 5" xfId="156" xr:uid="{00000000-0005-0000-0000-000098230000}"/>
    <cellStyle name="40% - Accent5 5 10" xfId="4811" xr:uid="{00000000-0005-0000-0000-000099230000}"/>
    <cellStyle name="40% - Accent5 5 10 2" xfId="8985" xr:uid="{00000000-0005-0000-0000-00009A230000}"/>
    <cellStyle name="40% - Accent5 5 10 3" xfId="13681" xr:uid="{00000000-0005-0000-0000-00009B230000}"/>
    <cellStyle name="40% - Accent5 5 11" xfId="8986" xr:uid="{00000000-0005-0000-0000-00009C230000}"/>
    <cellStyle name="40% - Accent5 5 11 2" xfId="13682" xr:uid="{00000000-0005-0000-0000-00009D230000}"/>
    <cellStyle name="40% - Accent5 5 12" xfId="8984" xr:uid="{00000000-0005-0000-0000-00009E230000}"/>
    <cellStyle name="40% - Accent5 5 13" xfId="13680" xr:uid="{00000000-0005-0000-0000-00009F230000}"/>
    <cellStyle name="40% - Accent5 5 2" xfId="508" xr:uid="{00000000-0005-0000-0000-0000A0230000}"/>
    <cellStyle name="40% - Accent5 5 2 2" xfId="1059" xr:uid="{00000000-0005-0000-0000-0000A1230000}"/>
    <cellStyle name="40% - Accent5 5 2 2 2" xfId="3666" xr:uid="{00000000-0005-0000-0000-0000A2230000}"/>
    <cellStyle name="40% - Accent5 5 2 2 2 2" xfId="8989" xr:uid="{00000000-0005-0000-0000-0000A3230000}"/>
    <cellStyle name="40% - Accent5 5 2 2 2 3" xfId="16658" xr:uid="{00000000-0005-0000-0000-0000A4230000}"/>
    <cellStyle name="40% - Accent5 5 2 2 3" xfId="4813" xr:uid="{00000000-0005-0000-0000-0000A5230000}"/>
    <cellStyle name="40% - Accent5 5 2 2 3 2" xfId="8990" xr:uid="{00000000-0005-0000-0000-0000A6230000}"/>
    <cellStyle name="40% - Accent5 5 2 2 3 3" xfId="16659" xr:uid="{00000000-0005-0000-0000-0000A7230000}"/>
    <cellStyle name="40% - Accent5 5 2 2 4" xfId="8991" xr:uid="{00000000-0005-0000-0000-0000A8230000}"/>
    <cellStyle name="40% - Accent5 5 2 2 4 2" xfId="16660" xr:uid="{00000000-0005-0000-0000-0000A9230000}"/>
    <cellStyle name="40% - Accent5 5 2 2 5" xfId="8988" xr:uid="{00000000-0005-0000-0000-0000AA230000}"/>
    <cellStyle name="40% - Accent5 5 2 2 6" xfId="13684" xr:uid="{00000000-0005-0000-0000-0000AB230000}"/>
    <cellStyle name="40% - Accent5 5 2 3" xfId="1762" xr:uid="{00000000-0005-0000-0000-0000AC230000}"/>
    <cellStyle name="40% - Accent5 5 2 3 2" xfId="8992" xr:uid="{00000000-0005-0000-0000-0000AD230000}"/>
    <cellStyle name="40% - Accent5 5 2 3 3" xfId="13685" xr:uid="{00000000-0005-0000-0000-0000AE230000}"/>
    <cellStyle name="40% - Accent5 5 2 4" xfId="2491" xr:uid="{00000000-0005-0000-0000-0000AF230000}"/>
    <cellStyle name="40% - Accent5 5 2 4 2" xfId="8993" xr:uid="{00000000-0005-0000-0000-0000B0230000}"/>
    <cellStyle name="40% - Accent5 5 2 4 3" xfId="16661" xr:uid="{00000000-0005-0000-0000-0000B1230000}"/>
    <cellStyle name="40% - Accent5 5 2 5" xfId="4812" xr:uid="{00000000-0005-0000-0000-0000B2230000}"/>
    <cellStyle name="40% - Accent5 5 2 5 2" xfId="8994" xr:uid="{00000000-0005-0000-0000-0000B3230000}"/>
    <cellStyle name="40% - Accent5 5 2 5 3" xfId="16662" xr:uid="{00000000-0005-0000-0000-0000B4230000}"/>
    <cellStyle name="40% - Accent5 5 2 6" xfId="8995" xr:uid="{00000000-0005-0000-0000-0000B5230000}"/>
    <cellStyle name="40% - Accent5 5 2 6 2" xfId="16663" xr:uid="{00000000-0005-0000-0000-0000B6230000}"/>
    <cellStyle name="40% - Accent5 5 2 7" xfId="8987" xr:uid="{00000000-0005-0000-0000-0000B7230000}"/>
    <cellStyle name="40% - Accent5 5 2 8" xfId="13683" xr:uid="{00000000-0005-0000-0000-0000B8230000}"/>
    <cellStyle name="40% - Accent5 5 3" xfId="509" xr:uid="{00000000-0005-0000-0000-0000B9230000}"/>
    <cellStyle name="40% - Accent5 5 3 2" xfId="1060" xr:uid="{00000000-0005-0000-0000-0000BA230000}"/>
    <cellStyle name="40% - Accent5 5 3 2 2" xfId="3716" xr:uid="{00000000-0005-0000-0000-0000BB230000}"/>
    <cellStyle name="40% - Accent5 5 3 2 2 2" xfId="8998" xr:uid="{00000000-0005-0000-0000-0000BC230000}"/>
    <cellStyle name="40% - Accent5 5 3 2 2 3" xfId="16664" xr:uid="{00000000-0005-0000-0000-0000BD230000}"/>
    <cellStyle name="40% - Accent5 5 3 2 3" xfId="4815" xr:uid="{00000000-0005-0000-0000-0000BE230000}"/>
    <cellStyle name="40% - Accent5 5 3 2 3 2" xfId="8999" xr:uid="{00000000-0005-0000-0000-0000BF230000}"/>
    <cellStyle name="40% - Accent5 5 3 2 3 3" xfId="16665" xr:uid="{00000000-0005-0000-0000-0000C0230000}"/>
    <cellStyle name="40% - Accent5 5 3 2 4" xfId="9000" xr:uid="{00000000-0005-0000-0000-0000C1230000}"/>
    <cellStyle name="40% - Accent5 5 3 2 4 2" xfId="16666" xr:uid="{00000000-0005-0000-0000-0000C2230000}"/>
    <cellStyle name="40% - Accent5 5 3 2 5" xfId="8997" xr:uid="{00000000-0005-0000-0000-0000C3230000}"/>
    <cellStyle name="40% - Accent5 5 3 2 6" xfId="13687" xr:uid="{00000000-0005-0000-0000-0000C4230000}"/>
    <cellStyle name="40% - Accent5 5 3 3" xfId="1763" xr:uid="{00000000-0005-0000-0000-0000C5230000}"/>
    <cellStyle name="40% - Accent5 5 3 3 2" xfId="9001" xr:uid="{00000000-0005-0000-0000-0000C6230000}"/>
    <cellStyle name="40% - Accent5 5 3 3 3" xfId="13688" xr:uid="{00000000-0005-0000-0000-0000C7230000}"/>
    <cellStyle name="40% - Accent5 5 3 4" xfId="2492" xr:uid="{00000000-0005-0000-0000-0000C8230000}"/>
    <cellStyle name="40% - Accent5 5 3 4 2" xfId="9002" xr:uid="{00000000-0005-0000-0000-0000C9230000}"/>
    <cellStyle name="40% - Accent5 5 3 4 3" xfId="16667" xr:uid="{00000000-0005-0000-0000-0000CA230000}"/>
    <cellStyle name="40% - Accent5 5 3 5" xfId="4814" xr:uid="{00000000-0005-0000-0000-0000CB230000}"/>
    <cellStyle name="40% - Accent5 5 3 5 2" xfId="9003" xr:uid="{00000000-0005-0000-0000-0000CC230000}"/>
    <cellStyle name="40% - Accent5 5 3 5 3" xfId="16668" xr:uid="{00000000-0005-0000-0000-0000CD230000}"/>
    <cellStyle name="40% - Accent5 5 3 6" xfId="9004" xr:uid="{00000000-0005-0000-0000-0000CE230000}"/>
    <cellStyle name="40% - Accent5 5 3 6 2" xfId="16669" xr:uid="{00000000-0005-0000-0000-0000CF230000}"/>
    <cellStyle name="40% - Accent5 5 3 7" xfId="8996" xr:uid="{00000000-0005-0000-0000-0000D0230000}"/>
    <cellStyle name="40% - Accent5 5 3 8" xfId="13686" xr:uid="{00000000-0005-0000-0000-0000D1230000}"/>
    <cellStyle name="40% - Accent5 5 4" xfId="507" xr:uid="{00000000-0005-0000-0000-0000D2230000}"/>
    <cellStyle name="40% - Accent5 5 4 2" xfId="1387" xr:uid="{00000000-0005-0000-0000-0000D3230000}"/>
    <cellStyle name="40% - Accent5 5 4 2 2" xfId="3766" xr:uid="{00000000-0005-0000-0000-0000D4230000}"/>
    <cellStyle name="40% - Accent5 5 4 2 2 2" xfId="9007" xr:uid="{00000000-0005-0000-0000-0000D5230000}"/>
    <cellStyle name="40% - Accent5 5 4 2 2 3" xfId="16670" xr:uid="{00000000-0005-0000-0000-0000D6230000}"/>
    <cellStyle name="40% - Accent5 5 4 2 3" xfId="4817" xr:uid="{00000000-0005-0000-0000-0000D7230000}"/>
    <cellStyle name="40% - Accent5 5 4 2 3 2" xfId="9008" xr:uid="{00000000-0005-0000-0000-0000D8230000}"/>
    <cellStyle name="40% - Accent5 5 4 2 3 3" xfId="16671" xr:uid="{00000000-0005-0000-0000-0000D9230000}"/>
    <cellStyle name="40% - Accent5 5 4 2 4" xfId="9009" xr:uid="{00000000-0005-0000-0000-0000DA230000}"/>
    <cellStyle name="40% - Accent5 5 4 2 4 2" xfId="16672" xr:uid="{00000000-0005-0000-0000-0000DB230000}"/>
    <cellStyle name="40% - Accent5 5 4 2 5" xfId="9006" xr:uid="{00000000-0005-0000-0000-0000DC230000}"/>
    <cellStyle name="40% - Accent5 5 4 2 6" xfId="13690" xr:uid="{00000000-0005-0000-0000-0000DD230000}"/>
    <cellStyle name="40% - Accent5 5 4 3" xfId="1764" xr:uid="{00000000-0005-0000-0000-0000DE230000}"/>
    <cellStyle name="40% - Accent5 5 4 3 2" xfId="9010" xr:uid="{00000000-0005-0000-0000-0000DF230000}"/>
    <cellStyle name="40% - Accent5 5 4 3 3" xfId="13691" xr:uid="{00000000-0005-0000-0000-0000E0230000}"/>
    <cellStyle name="40% - Accent5 5 4 4" xfId="2493" xr:uid="{00000000-0005-0000-0000-0000E1230000}"/>
    <cellStyle name="40% - Accent5 5 4 4 2" xfId="9011" xr:uid="{00000000-0005-0000-0000-0000E2230000}"/>
    <cellStyle name="40% - Accent5 5 4 4 3" xfId="16673" xr:uid="{00000000-0005-0000-0000-0000E3230000}"/>
    <cellStyle name="40% - Accent5 5 4 5" xfId="4816" xr:uid="{00000000-0005-0000-0000-0000E4230000}"/>
    <cellStyle name="40% - Accent5 5 4 5 2" xfId="9012" xr:uid="{00000000-0005-0000-0000-0000E5230000}"/>
    <cellStyle name="40% - Accent5 5 4 5 3" xfId="16674" xr:uid="{00000000-0005-0000-0000-0000E6230000}"/>
    <cellStyle name="40% - Accent5 5 4 6" xfId="9013" xr:uid="{00000000-0005-0000-0000-0000E7230000}"/>
    <cellStyle name="40% - Accent5 5 4 6 2" xfId="16675" xr:uid="{00000000-0005-0000-0000-0000E8230000}"/>
    <cellStyle name="40% - Accent5 5 4 7" xfId="9005" xr:uid="{00000000-0005-0000-0000-0000E9230000}"/>
    <cellStyle name="40% - Accent5 5 4 8" xfId="13689" xr:uid="{00000000-0005-0000-0000-0000EA230000}"/>
    <cellStyle name="40% - Accent5 5 5" xfId="1058" xr:uid="{00000000-0005-0000-0000-0000EB230000}"/>
    <cellStyle name="40% - Accent5 5 5 2" xfId="1765" xr:uid="{00000000-0005-0000-0000-0000EC230000}"/>
    <cellStyle name="40% - Accent5 5 5 2 2" xfId="3826" xr:uid="{00000000-0005-0000-0000-0000ED230000}"/>
    <cellStyle name="40% - Accent5 5 5 2 2 2" xfId="9016" xr:uid="{00000000-0005-0000-0000-0000EE230000}"/>
    <cellStyle name="40% - Accent5 5 5 2 2 3" xfId="16676" xr:uid="{00000000-0005-0000-0000-0000EF230000}"/>
    <cellStyle name="40% - Accent5 5 5 2 3" xfId="4819" xr:uid="{00000000-0005-0000-0000-0000F0230000}"/>
    <cellStyle name="40% - Accent5 5 5 2 3 2" xfId="9017" xr:uid="{00000000-0005-0000-0000-0000F1230000}"/>
    <cellStyle name="40% - Accent5 5 5 2 3 3" xfId="16677" xr:uid="{00000000-0005-0000-0000-0000F2230000}"/>
    <cellStyle name="40% - Accent5 5 5 2 4" xfId="9018" xr:uid="{00000000-0005-0000-0000-0000F3230000}"/>
    <cellStyle name="40% - Accent5 5 5 2 4 2" xfId="16678" xr:uid="{00000000-0005-0000-0000-0000F4230000}"/>
    <cellStyle name="40% - Accent5 5 5 2 5" xfId="9015" xr:uid="{00000000-0005-0000-0000-0000F5230000}"/>
    <cellStyle name="40% - Accent5 5 5 2 6" xfId="13693" xr:uid="{00000000-0005-0000-0000-0000F6230000}"/>
    <cellStyle name="40% - Accent5 5 5 3" xfId="2494" xr:uid="{00000000-0005-0000-0000-0000F7230000}"/>
    <cellStyle name="40% - Accent5 5 5 3 2" xfId="9019" xr:uid="{00000000-0005-0000-0000-0000F8230000}"/>
    <cellStyle name="40% - Accent5 5 5 3 3" xfId="13694" xr:uid="{00000000-0005-0000-0000-0000F9230000}"/>
    <cellStyle name="40% - Accent5 5 5 4" xfId="4818" xr:uid="{00000000-0005-0000-0000-0000FA230000}"/>
    <cellStyle name="40% - Accent5 5 5 4 2" xfId="9020" xr:uid="{00000000-0005-0000-0000-0000FB230000}"/>
    <cellStyle name="40% - Accent5 5 5 4 3" xfId="16679" xr:uid="{00000000-0005-0000-0000-0000FC230000}"/>
    <cellStyle name="40% - Accent5 5 5 5" xfId="9021" xr:uid="{00000000-0005-0000-0000-0000FD230000}"/>
    <cellStyle name="40% - Accent5 5 5 5 2" xfId="16680" xr:uid="{00000000-0005-0000-0000-0000FE230000}"/>
    <cellStyle name="40% - Accent5 5 5 6" xfId="9014" xr:uid="{00000000-0005-0000-0000-0000FF230000}"/>
    <cellStyle name="40% - Accent5 5 5 7" xfId="13692" xr:uid="{00000000-0005-0000-0000-000000240000}"/>
    <cellStyle name="40% - Accent5 5 6" xfId="1761" xr:uid="{00000000-0005-0000-0000-000001240000}"/>
    <cellStyle name="40% - Accent5 5 6 2" xfId="3886" xr:uid="{00000000-0005-0000-0000-000002240000}"/>
    <cellStyle name="40% - Accent5 5 6 2 2" xfId="4821" xr:uid="{00000000-0005-0000-0000-000003240000}"/>
    <cellStyle name="40% - Accent5 5 6 2 2 2" xfId="9024" xr:uid="{00000000-0005-0000-0000-000004240000}"/>
    <cellStyle name="40% - Accent5 5 6 2 2 3" xfId="16681" xr:uid="{00000000-0005-0000-0000-000005240000}"/>
    <cellStyle name="40% - Accent5 5 6 2 3" xfId="9025" xr:uid="{00000000-0005-0000-0000-000006240000}"/>
    <cellStyle name="40% - Accent5 5 6 2 3 2" xfId="16682" xr:uid="{00000000-0005-0000-0000-000007240000}"/>
    <cellStyle name="40% - Accent5 5 6 2 4" xfId="9023" xr:uid="{00000000-0005-0000-0000-000008240000}"/>
    <cellStyle name="40% - Accent5 5 6 2 5" xfId="13696" xr:uid="{00000000-0005-0000-0000-000009240000}"/>
    <cellStyle name="40% - Accent5 5 6 3" xfId="2495" xr:uid="{00000000-0005-0000-0000-00000A240000}"/>
    <cellStyle name="40% - Accent5 5 6 3 2" xfId="9026" xr:uid="{00000000-0005-0000-0000-00000B240000}"/>
    <cellStyle name="40% - Accent5 5 6 3 3" xfId="13697" xr:uid="{00000000-0005-0000-0000-00000C240000}"/>
    <cellStyle name="40% - Accent5 5 6 4" xfId="4820" xr:uid="{00000000-0005-0000-0000-00000D240000}"/>
    <cellStyle name="40% - Accent5 5 6 4 2" xfId="9027" xr:uid="{00000000-0005-0000-0000-00000E240000}"/>
    <cellStyle name="40% - Accent5 5 6 4 3" xfId="16683" xr:uid="{00000000-0005-0000-0000-00000F240000}"/>
    <cellStyle name="40% - Accent5 5 6 5" xfId="9028" xr:uid="{00000000-0005-0000-0000-000010240000}"/>
    <cellStyle name="40% - Accent5 5 6 5 2" xfId="16684" xr:uid="{00000000-0005-0000-0000-000011240000}"/>
    <cellStyle name="40% - Accent5 5 6 6" xfId="9022" xr:uid="{00000000-0005-0000-0000-000012240000}"/>
    <cellStyle name="40% - Accent5 5 6 7" xfId="13695" xr:uid="{00000000-0005-0000-0000-000013240000}"/>
    <cellStyle name="40% - Accent5 5 7" xfId="3975" xr:uid="{00000000-0005-0000-0000-000014240000}"/>
    <cellStyle name="40% - Accent5 5 7 2" xfId="4822" xr:uid="{00000000-0005-0000-0000-000015240000}"/>
    <cellStyle name="40% - Accent5 5 7 2 2" xfId="9030" xr:uid="{00000000-0005-0000-0000-000016240000}"/>
    <cellStyle name="40% - Accent5 5 7 2 3" xfId="13699" xr:uid="{00000000-0005-0000-0000-000017240000}"/>
    <cellStyle name="40% - Accent5 5 7 3" xfId="9031" xr:uid="{00000000-0005-0000-0000-000018240000}"/>
    <cellStyle name="40% - Accent5 5 7 3 2" xfId="16685" xr:uid="{00000000-0005-0000-0000-000019240000}"/>
    <cellStyle name="40% - Accent5 5 7 4" xfId="9029" xr:uid="{00000000-0005-0000-0000-00001A240000}"/>
    <cellStyle name="40% - Accent5 5 7 5" xfId="13698" xr:uid="{00000000-0005-0000-0000-00001B240000}"/>
    <cellStyle name="40% - Accent5 5 8" xfId="3586" xr:uid="{00000000-0005-0000-0000-00001C240000}"/>
    <cellStyle name="40% - Accent5 5 8 2" xfId="4823" xr:uid="{00000000-0005-0000-0000-00001D240000}"/>
    <cellStyle name="40% - Accent5 5 8 2 2" xfId="9033" xr:uid="{00000000-0005-0000-0000-00001E240000}"/>
    <cellStyle name="40% - Accent5 5 8 2 3" xfId="13701" xr:uid="{00000000-0005-0000-0000-00001F240000}"/>
    <cellStyle name="40% - Accent5 5 8 3" xfId="9034" xr:uid="{00000000-0005-0000-0000-000020240000}"/>
    <cellStyle name="40% - Accent5 5 8 3 2" xfId="16686" xr:uid="{00000000-0005-0000-0000-000021240000}"/>
    <cellStyle name="40% - Accent5 5 8 4" xfId="9032" xr:uid="{00000000-0005-0000-0000-000022240000}"/>
    <cellStyle name="40% - Accent5 5 8 5" xfId="13700" xr:uid="{00000000-0005-0000-0000-000023240000}"/>
    <cellStyle name="40% - Accent5 5 9" xfId="2490" xr:uid="{00000000-0005-0000-0000-000024240000}"/>
    <cellStyle name="40% - Accent5 5 9 2" xfId="9035" xr:uid="{00000000-0005-0000-0000-000025240000}"/>
    <cellStyle name="40% - Accent5 5 9 3" xfId="13702" xr:uid="{00000000-0005-0000-0000-000026240000}"/>
    <cellStyle name="40% - Accent5 6" xfId="510" xr:uid="{00000000-0005-0000-0000-000027240000}"/>
    <cellStyle name="40% - Accent5 6 10" xfId="9036" xr:uid="{00000000-0005-0000-0000-000028240000}"/>
    <cellStyle name="40% - Accent5 6 11" xfId="13703" xr:uid="{00000000-0005-0000-0000-000029240000}"/>
    <cellStyle name="40% - Accent5 6 2" xfId="1401" xr:uid="{00000000-0005-0000-0000-00002A240000}"/>
    <cellStyle name="40% - Accent5 6 2 2" xfId="1767" xr:uid="{00000000-0005-0000-0000-00002B240000}"/>
    <cellStyle name="40% - Accent5 6 2 2 2" xfId="3776" xr:uid="{00000000-0005-0000-0000-00002C240000}"/>
    <cellStyle name="40% - Accent5 6 2 2 2 2" xfId="9039" xr:uid="{00000000-0005-0000-0000-00002D240000}"/>
    <cellStyle name="40% - Accent5 6 2 2 2 3" xfId="16687" xr:uid="{00000000-0005-0000-0000-00002E240000}"/>
    <cellStyle name="40% - Accent5 6 2 2 3" xfId="4826" xr:uid="{00000000-0005-0000-0000-00002F240000}"/>
    <cellStyle name="40% - Accent5 6 2 2 3 2" xfId="9040" xr:uid="{00000000-0005-0000-0000-000030240000}"/>
    <cellStyle name="40% - Accent5 6 2 2 3 3" xfId="16688" xr:uid="{00000000-0005-0000-0000-000031240000}"/>
    <cellStyle name="40% - Accent5 6 2 2 4" xfId="9041" xr:uid="{00000000-0005-0000-0000-000032240000}"/>
    <cellStyle name="40% - Accent5 6 2 2 4 2" xfId="16689" xr:uid="{00000000-0005-0000-0000-000033240000}"/>
    <cellStyle name="40% - Accent5 6 2 2 5" xfId="9038" xr:uid="{00000000-0005-0000-0000-000034240000}"/>
    <cellStyle name="40% - Accent5 6 2 2 6" xfId="13705" xr:uid="{00000000-0005-0000-0000-000035240000}"/>
    <cellStyle name="40% - Accent5 6 2 3" xfId="2497" xr:uid="{00000000-0005-0000-0000-000036240000}"/>
    <cellStyle name="40% - Accent5 6 2 3 2" xfId="9042" xr:uid="{00000000-0005-0000-0000-000037240000}"/>
    <cellStyle name="40% - Accent5 6 2 3 3" xfId="13706" xr:uid="{00000000-0005-0000-0000-000038240000}"/>
    <cellStyle name="40% - Accent5 6 2 4" xfId="4825" xr:uid="{00000000-0005-0000-0000-000039240000}"/>
    <cellStyle name="40% - Accent5 6 2 4 2" xfId="9043" xr:uid="{00000000-0005-0000-0000-00003A240000}"/>
    <cellStyle name="40% - Accent5 6 2 4 3" xfId="16690" xr:uid="{00000000-0005-0000-0000-00003B240000}"/>
    <cellStyle name="40% - Accent5 6 2 5" xfId="9044" xr:uid="{00000000-0005-0000-0000-00003C240000}"/>
    <cellStyle name="40% - Accent5 6 2 5 2" xfId="16691" xr:uid="{00000000-0005-0000-0000-00003D240000}"/>
    <cellStyle name="40% - Accent5 6 2 6" xfId="9037" xr:uid="{00000000-0005-0000-0000-00003E240000}"/>
    <cellStyle name="40% - Accent5 6 2 7" xfId="13704" xr:uid="{00000000-0005-0000-0000-00003F240000}"/>
    <cellStyle name="40% - Accent5 6 3" xfId="1061" xr:uid="{00000000-0005-0000-0000-000040240000}"/>
    <cellStyle name="40% - Accent5 6 3 2" xfId="1768" xr:uid="{00000000-0005-0000-0000-000041240000}"/>
    <cellStyle name="40% - Accent5 6 3 2 2" xfId="3836" xr:uid="{00000000-0005-0000-0000-000042240000}"/>
    <cellStyle name="40% - Accent5 6 3 2 2 2" xfId="9047" xr:uid="{00000000-0005-0000-0000-000043240000}"/>
    <cellStyle name="40% - Accent5 6 3 2 2 3" xfId="16692" xr:uid="{00000000-0005-0000-0000-000044240000}"/>
    <cellStyle name="40% - Accent5 6 3 2 3" xfId="4828" xr:uid="{00000000-0005-0000-0000-000045240000}"/>
    <cellStyle name="40% - Accent5 6 3 2 3 2" xfId="9048" xr:uid="{00000000-0005-0000-0000-000046240000}"/>
    <cellStyle name="40% - Accent5 6 3 2 3 3" xfId="16693" xr:uid="{00000000-0005-0000-0000-000047240000}"/>
    <cellStyle name="40% - Accent5 6 3 2 4" xfId="9049" xr:uid="{00000000-0005-0000-0000-000048240000}"/>
    <cellStyle name="40% - Accent5 6 3 2 4 2" xfId="16694" xr:uid="{00000000-0005-0000-0000-000049240000}"/>
    <cellStyle name="40% - Accent5 6 3 2 5" xfId="9046" xr:uid="{00000000-0005-0000-0000-00004A240000}"/>
    <cellStyle name="40% - Accent5 6 3 2 6" xfId="13708" xr:uid="{00000000-0005-0000-0000-00004B240000}"/>
    <cellStyle name="40% - Accent5 6 3 3" xfId="2498" xr:uid="{00000000-0005-0000-0000-00004C240000}"/>
    <cellStyle name="40% - Accent5 6 3 3 2" xfId="9050" xr:uid="{00000000-0005-0000-0000-00004D240000}"/>
    <cellStyle name="40% - Accent5 6 3 3 3" xfId="13709" xr:uid="{00000000-0005-0000-0000-00004E240000}"/>
    <cellStyle name="40% - Accent5 6 3 4" xfId="4827" xr:uid="{00000000-0005-0000-0000-00004F240000}"/>
    <cellStyle name="40% - Accent5 6 3 4 2" xfId="9051" xr:uid="{00000000-0005-0000-0000-000050240000}"/>
    <cellStyle name="40% - Accent5 6 3 4 3" xfId="16695" xr:uid="{00000000-0005-0000-0000-000051240000}"/>
    <cellStyle name="40% - Accent5 6 3 5" xfId="9052" xr:uid="{00000000-0005-0000-0000-000052240000}"/>
    <cellStyle name="40% - Accent5 6 3 5 2" xfId="16696" xr:uid="{00000000-0005-0000-0000-000053240000}"/>
    <cellStyle name="40% - Accent5 6 3 6" xfId="9045" xr:uid="{00000000-0005-0000-0000-000054240000}"/>
    <cellStyle name="40% - Accent5 6 3 7" xfId="13707" xr:uid="{00000000-0005-0000-0000-000055240000}"/>
    <cellStyle name="40% - Accent5 6 4" xfId="1766" xr:uid="{00000000-0005-0000-0000-000056240000}"/>
    <cellStyle name="40% - Accent5 6 4 2" xfId="3896" xr:uid="{00000000-0005-0000-0000-000057240000}"/>
    <cellStyle name="40% - Accent5 6 4 2 2" xfId="4830" xr:uid="{00000000-0005-0000-0000-000058240000}"/>
    <cellStyle name="40% - Accent5 6 4 2 2 2" xfId="9055" xr:uid="{00000000-0005-0000-0000-000059240000}"/>
    <cellStyle name="40% - Accent5 6 4 2 2 3" xfId="16697" xr:uid="{00000000-0005-0000-0000-00005A240000}"/>
    <cellStyle name="40% - Accent5 6 4 2 3" xfId="9056" xr:uid="{00000000-0005-0000-0000-00005B240000}"/>
    <cellStyle name="40% - Accent5 6 4 2 3 2" xfId="16698" xr:uid="{00000000-0005-0000-0000-00005C240000}"/>
    <cellStyle name="40% - Accent5 6 4 2 4" xfId="9054" xr:uid="{00000000-0005-0000-0000-00005D240000}"/>
    <cellStyle name="40% - Accent5 6 4 2 5" xfId="13711" xr:uid="{00000000-0005-0000-0000-00005E240000}"/>
    <cellStyle name="40% - Accent5 6 4 3" xfId="2499" xr:uid="{00000000-0005-0000-0000-00005F240000}"/>
    <cellStyle name="40% - Accent5 6 4 3 2" xfId="9057" xr:uid="{00000000-0005-0000-0000-000060240000}"/>
    <cellStyle name="40% - Accent5 6 4 3 3" xfId="13712" xr:uid="{00000000-0005-0000-0000-000061240000}"/>
    <cellStyle name="40% - Accent5 6 4 4" xfId="4829" xr:uid="{00000000-0005-0000-0000-000062240000}"/>
    <cellStyle name="40% - Accent5 6 4 4 2" xfId="9058" xr:uid="{00000000-0005-0000-0000-000063240000}"/>
    <cellStyle name="40% - Accent5 6 4 4 3" xfId="16699" xr:uid="{00000000-0005-0000-0000-000064240000}"/>
    <cellStyle name="40% - Accent5 6 4 5" xfId="9059" xr:uid="{00000000-0005-0000-0000-000065240000}"/>
    <cellStyle name="40% - Accent5 6 4 5 2" xfId="16700" xr:uid="{00000000-0005-0000-0000-000066240000}"/>
    <cellStyle name="40% - Accent5 6 4 6" xfId="9053" xr:uid="{00000000-0005-0000-0000-000067240000}"/>
    <cellStyle name="40% - Accent5 6 4 7" xfId="13710" xr:uid="{00000000-0005-0000-0000-000068240000}"/>
    <cellStyle name="40% - Accent5 6 5" xfId="3988" xr:uid="{00000000-0005-0000-0000-000069240000}"/>
    <cellStyle name="40% - Accent5 6 5 2" xfId="4831" xr:uid="{00000000-0005-0000-0000-00006A240000}"/>
    <cellStyle name="40% - Accent5 6 5 2 2" xfId="9061" xr:uid="{00000000-0005-0000-0000-00006B240000}"/>
    <cellStyle name="40% - Accent5 6 5 2 3" xfId="13714" xr:uid="{00000000-0005-0000-0000-00006C240000}"/>
    <cellStyle name="40% - Accent5 6 5 3" xfId="9062" xr:uid="{00000000-0005-0000-0000-00006D240000}"/>
    <cellStyle name="40% - Accent5 6 5 3 2" xfId="16701" xr:uid="{00000000-0005-0000-0000-00006E240000}"/>
    <cellStyle name="40% - Accent5 6 5 4" xfId="9060" xr:uid="{00000000-0005-0000-0000-00006F240000}"/>
    <cellStyle name="40% - Accent5 6 5 5" xfId="13713" xr:uid="{00000000-0005-0000-0000-000070240000}"/>
    <cellStyle name="40% - Accent5 6 6" xfId="3626" xr:uid="{00000000-0005-0000-0000-000071240000}"/>
    <cellStyle name="40% - Accent5 6 6 2" xfId="4832" xr:uid="{00000000-0005-0000-0000-000072240000}"/>
    <cellStyle name="40% - Accent5 6 6 2 2" xfId="9064" xr:uid="{00000000-0005-0000-0000-000073240000}"/>
    <cellStyle name="40% - Accent5 6 6 2 3" xfId="13716" xr:uid="{00000000-0005-0000-0000-000074240000}"/>
    <cellStyle name="40% - Accent5 6 6 3" xfId="9065" xr:uid="{00000000-0005-0000-0000-000075240000}"/>
    <cellStyle name="40% - Accent5 6 6 3 2" xfId="16702" xr:uid="{00000000-0005-0000-0000-000076240000}"/>
    <cellStyle name="40% - Accent5 6 6 4" xfId="9063" xr:uid="{00000000-0005-0000-0000-000077240000}"/>
    <cellStyle name="40% - Accent5 6 6 5" xfId="13715" xr:uid="{00000000-0005-0000-0000-000078240000}"/>
    <cellStyle name="40% - Accent5 6 7" xfId="2496" xr:uid="{00000000-0005-0000-0000-000079240000}"/>
    <cellStyle name="40% - Accent5 6 7 2" xfId="9066" xr:uid="{00000000-0005-0000-0000-00007A240000}"/>
    <cellStyle name="40% - Accent5 6 7 3" xfId="13717" xr:uid="{00000000-0005-0000-0000-00007B240000}"/>
    <cellStyle name="40% - Accent5 6 8" xfId="4824" xr:uid="{00000000-0005-0000-0000-00007C240000}"/>
    <cellStyle name="40% - Accent5 6 8 2" xfId="9067" xr:uid="{00000000-0005-0000-0000-00007D240000}"/>
    <cellStyle name="40% - Accent5 6 8 3" xfId="13718" xr:uid="{00000000-0005-0000-0000-00007E240000}"/>
    <cellStyle name="40% - Accent5 6 9" xfId="9068" xr:uid="{00000000-0005-0000-0000-00007F240000}"/>
    <cellStyle name="40% - Accent5 6 9 2" xfId="13719" xr:uid="{00000000-0005-0000-0000-000080240000}"/>
    <cellStyle name="40% - Accent5 7" xfId="511" xr:uid="{00000000-0005-0000-0000-000081240000}"/>
    <cellStyle name="40% - Accent5 7 2" xfId="1062" xr:uid="{00000000-0005-0000-0000-000082240000}"/>
    <cellStyle name="40% - Accent5 7 2 2" xfId="3906" xr:uid="{00000000-0005-0000-0000-000083240000}"/>
    <cellStyle name="40% - Accent5 7 2 2 2" xfId="4835" xr:uid="{00000000-0005-0000-0000-000084240000}"/>
    <cellStyle name="40% - Accent5 7 2 2 2 2" xfId="9072" xr:uid="{00000000-0005-0000-0000-000085240000}"/>
    <cellStyle name="40% - Accent5 7 2 2 2 3" xfId="16703" xr:uid="{00000000-0005-0000-0000-000086240000}"/>
    <cellStyle name="40% - Accent5 7 2 2 3" xfId="9073" xr:uid="{00000000-0005-0000-0000-000087240000}"/>
    <cellStyle name="40% - Accent5 7 2 2 3 2" xfId="16704" xr:uid="{00000000-0005-0000-0000-000088240000}"/>
    <cellStyle name="40% - Accent5 7 2 2 4" xfId="9071" xr:uid="{00000000-0005-0000-0000-000089240000}"/>
    <cellStyle name="40% - Accent5 7 2 2 5" xfId="13722" xr:uid="{00000000-0005-0000-0000-00008A240000}"/>
    <cellStyle name="40% - Accent5 7 2 3" xfId="2501" xr:uid="{00000000-0005-0000-0000-00008B240000}"/>
    <cellStyle name="40% - Accent5 7 2 3 2" xfId="9074" xr:uid="{00000000-0005-0000-0000-00008C240000}"/>
    <cellStyle name="40% - Accent5 7 2 3 3" xfId="13723" xr:uid="{00000000-0005-0000-0000-00008D240000}"/>
    <cellStyle name="40% - Accent5 7 2 4" xfId="4834" xr:uid="{00000000-0005-0000-0000-00008E240000}"/>
    <cellStyle name="40% - Accent5 7 2 4 2" xfId="9075" xr:uid="{00000000-0005-0000-0000-00008F240000}"/>
    <cellStyle name="40% - Accent5 7 2 4 3" xfId="16705" xr:uid="{00000000-0005-0000-0000-000090240000}"/>
    <cellStyle name="40% - Accent5 7 2 5" xfId="9076" xr:uid="{00000000-0005-0000-0000-000091240000}"/>
    <cellStyle name="40% - Accent5 7 2 5 2" xfId="16706" xr:uid="{00000000-0005-0000-0000-000092240000}"/>
    <cellStyle name="40% - Accent5 7 2 6" xfId="9070" xr:uid="{00000000-0005-0000-0000-000093240000}"/>
    <cellStyle name="40% - Accent5 7 2 7" xfId="13721" xr:uid="{00000000-0005-0000-0000-000094240000}"/>
    <cellStyle name="40% - Accent5 7 3" xfId="1769" xr:uid="{00000000-0005-0000-0000-000095240000}"/>
    <cellStyle name="40% - Accent5 7 3 2" xfId="4002" xr:uid="{00000000-0005-0000-0000-000096240000}"/>
    <cellStyle name="40% - Accent5 7 3 2 2" xfId="9078" xr:uid="{00000000-0005-0000-0000-000097240000}"/>
    <cellStyle name="40% - Accent5 7 3 2 3" xfId="13725" xr:uid="{00000000-0005-0000-0000-000098240000}"/>
    <cellStyle name="40% - Accent5 7 3 3" xfId="4836" xr:uid="{00000000-0005-0000-0000-000099240000}"/>
    <cellStyle name="40% - Accent5 7 3 3 2" xfId="9079" xr:uid="{00000000-0005-0000-0000-00009A240000}"/>
    <cellStyle name="40% - Accent5 7 3 3 3" xfId="16707" xr:uid="{00000000-0005-0000-0000-00009B240000}"/>
    <cellStyle name="40% - Accent5 7 3 4" xfId="9080" xr:uid="{00000000-0005-0000-0000-00009C240000}"/>
    <cellStyle name="40% - Accent5 7 3 4 2" xfId="16708" xr:uid="{00000000-0005-0000-0000-00009D240000}"/>
    <cellStyle name="40% - Accent5 7 3 5" xfId="9077" xr:uid="{00000000-0005-0000-0000-00009E240000}"/>
    <cellStyle name="40% - Accent5 7 3 6" xfId="13724" xr:uid="{00000000-0005-0000-0000-00009F240000}"/>
    <cellStyle name="40% - Accent5 7 4" xfId="3676" xr:uid="{00000000-0005-0000-0000-0000A0240000}"/>
    <cellStyle name="40% - Accent5 7 4 2" xfId="4837" xr:uid="{00000000-0005-0000-0000-0000A1240000}"/>
    <cellStyle name="40% - Accent5 7 4 2 2" xfId="9082" xr:uid="{00000000-0005-0000-0000-0000A2240000}"/>
    <cellStyle name="40% - Accent5 7 4 2 3" xfId="13727" xr:uid="{00000000-0005-0000-0000-0000A3240000}"/>
    <cellStyle name="40% - Accent5 7 4 3" xfId="9083" xr:uid="{00000000-0005-0000-0000-0000A4240000}"/>
    <cellStyle name="40% - Accent5 7 4 3 2" xfId="16709" xr:uid="{00000000-0005-0000-0000-0000A5240000}"/>
    <cellStyle name="40% - Accent5 7 4 4" xfId="9081" xr:uid="{00000000-0005-0000-0000-0000A6240000}"/>
    <cellStyle name="40% - Accent5 7 4 5" xfId="13726" xr:uid="{00000000-0005-0000-0000-0000A7240000}"/>
    <cellStyle name="40% - Accent5 7 5" xfId="2500" xr:uid="{00000000-0005-0000-0000-0000A8240000}"/>
    <cellStyle name="40% - Accent5 7 5 2" xfId="9084" xr:uid="{00000000-0005-0000-0000-0000A9240000}"/>
    <cellStyle name="40% - Accent5 7 5 3" xfId="13728" xr:uid="{00000000-0005-0000-0000-0000AA240000}"/>
    <cellStyle name="40% - Accent5 7 6" xfId="4833" xr:uid="{00000000-0005-0000-0000-0000AB240000}"/>
    <cellStyle name="40% - Accent5 7 6 2" xfId="9085" xr:uid="{00000000-0005-0000-0000-0000AC240000}"/>
    <cellStyle name="40% - Accent5 7 6 3" xfId="13729" xr:uid="{00000000-0005-0000-0000-0000AD240000}"/>
    <cellStyle name="40% - Accent5 7 7" xfId="9086" xr:uid="{00000000-0005-0000-0000-0000AE240000}"/>
    <cellStyle name="40% - Accent5 7 7 2" xfId="13730" xr:uid="{00000000-0005-0000-0000-0000AF240000}"/>
    <cellStyle name="40% - Accent5 7 8" xfId="9069" xr:uid="{00000000-0005-0000-0000-0000B0240000}"/>
    <cellStyle name="40% - Accent5 7 9" xfId="13720" xr:uid="{00000000-0005-0000-0000-0000B1240000}"/>
    <cellStyle name="40% - Accent5 8" xfId="1331" xr:uid="{00000000-0005-0000-0000-0000B2240000}"/>
    <cellStyle name="40% - Accent5 8 2" xfId="1770" xr:uid="{00000000-0005-0000-0000-0000B3240000}"/>
    <cellStyle name="40% - Accent5 8 2 2" xfId="3726" xr:uid="{00000000-0005-0000-0000-0000B4240000}"/>
    <cellStyle name="40% - Accent5 8 2 2 2" xfId="9089" xr:uid="{00000000-0005-0000-0000-0000B5240000}"/>
    <cellStyle name="40% - Accent5 8 2 2 3" xfId="13733" xr:uid="{00000000-0005-0000-0000-0000B6240000}"/>
    <cellStyle name="40% - Accent5 8 2 3" xfId="4839" xr:uid="{00000000-0005-0000-0000-0000B7240000}"/>
    <cellStyle name="40% - Accent5 8 2 3 2" xfId="9090" xr:uid="{00000000-0005-0000-0000-0000B8240000}"/>
    <cellStyle name="40% - Accent5 8 2 3 3" xfId="16710" xr:uid="{00000000-0005-0000-0000-0000B9240000}"/>
    <cellStyle name="40% - Accent5 8 2 4" xfId="9091" xr:uid="{00000000-0005-0000-0000-0000BA240000}"/>
    <cellStyle name="40% - Accent5 8 2 4 2" xfId="16711" xr:uid="{00000000-0005-0000-0000-0000BB240000}"/>
    <cellStyle name="40% - Accent5 8 2 5" xfId="9088" xr:uid="{00000000-0005-0000-0000-0000BC240000}"/>
    <cellStyle name="40% - Accent5 8 2 6" xfId="13732" xr:uid="{00000000-0005-0000-0000-0000BD240000}"/>
    <cellStyle name="40% - Accent5 8 3" xfId="2502" xr:uid="{00000000-0005-0000-0000-0000BE240000}"/>
    <cellStyle name="40% - Accent5 8 3 2" xfId="9092" xr:uid="{00000000-0005-0000-0000-0000BF240000}"/>
    <cellStyle name="40% - Accent5 8 3 3" xfId="13734" xr:uid="{00000000-0005-0000-0000-0000C0240000}"/>
    <cellStyle name="40% - Accent5 8 4" xfId="4838" xr:uid="{00000000-0005-0000-0000-0000C1240000}"/>
    <cellStyle name="40% - Accent5 8 4 2" xfId="9093" xr:uid="{00000000-0005-0000-0000-0000C2240000}"/>
    <cellStyle name="40% - Accent5 8 4 3" xfId="16712" xr:uid="{00000000-0005-0000-0000-0000C3240000}"/>
    <cellStyle name="40% - Accent5 8 5" xfId="9094" xr:uid="{00000000-0005-0000-0000-0000C4240000}"/>
    <cellStyle name="40% - Accent5 8 5 2" xfId="16713" xr:uid="{00000000-0005-0000-0000-0000C5240000}"/>
    <cellStyle name="40% - Accent5 8 6" xfId="9087" xr:uid="{00000000-0005-0000-0000-0000C6240000}"/>
    <cellStyle name="40% - Accent5 8 7" xfId="13731" xr:uid="{00000000-0005-0000-0000-0000C7240000}"/>
    <cellStyle name="40% - Accent5 9" xfId="1042" xr:uid="{00000000-0005-0000-0000-0000C8240000}"/>
    <cellStyle name="40% - Accent5 9 2" xfId="1771" xr:uid="{00000000-0005-0000-0000-0000C9240000}"/>
    <cellStyle name="40% - Accent5 9 2 2" xfId="3786" xr:uid="{00000000-0005-0000-0000-0000CA240000}"/>
    <cellStyle name="40% - Accent5 9 2 2 2" xfId="9097" xr:uid="{00000000-0005-0000-0000-0000CB240000}"/>
    <cellStyle name="40% - Accent5 9 2 2 3" xfId="16714" xr:uid="{00000000-0005-0000-0000-0000CC240000}"/>
    <cellStyle name="40% - Accent5 9 2 3" xfId="4841" xr:uid="{00000000-0005-0000-0000-0000CD240000}"/>
    <cellStyle name="40% - Accent5 9 2 3 2" xfId="9098" xr:uid="{00000000-0005-0000-0000-0000CE240000}"/>
    <cellStyle name="40% - Accent5 9 2 3 3" xfId="16715" xr:uid="{00000000-0005-0000-0000-0000CF240000}"/>
    <cellStyle name="40% - Accent5 9 2 4" xfId="9099" xr:uid="{00000000-0005-0000-0000-0000D0240000}"/>
    <cellStyle name="40% - Accent5 9 2 4 2" xfId="16716" xr:uid="{00000000-0005-0000-0000-0000D1240000}"/>
    <cellStyle name="40% - Accent5 9 2 5" xfId="9096" xr:uid="{00000000-0005-0000-0000-0000D2240000}"/>
    <cellStyle name="40% - Accent5 9 2 6" xfId="13736" xr:uid="{00000000-0005-0000-0000-0000D3240000}"/>
    <cellStyle name="40% - Accent5 9 3" xfId="2503" xr:uid="{00000000-0005-0000-0000-0000D4240000}"/>
    <cellStyle name="40% - Accent5 9 3 2" xfId="9100" xr:uid="{00000000-0005-0000-0000-0000D5240000}"/>
    <cellStyle name="40% - Accent5 9 3 3" xfId="13737" xr:uid="{00000000-0005-0000-0000-0000D6240000}"/>
    <cellStyle name="40% - Accent5 9 4" xfId="4840" xr:uid="{00000000-0005-0000-0000-0000D7240000}"/>
    <cellStyle name="40% - Accent5 9 4 2" xfId="9101" xr:uid="{00000000-0005-0000-0000-0000D8240000}"/>
    <cellStyle name="40% - Accent5 9 4 3" xfId="16717" xr:uid="{00000000-0005-0000-0000-0000D9240000}"/>
    <cellStyle name="40% - Accent5 9 5" xfId="9102" xr:uid="{00000000-0005-0000-0000-0000DA240000}"/>
    <cellStyle name="40% - Accent5 9 5 2" xfId="16718" xr:uid="{00000000-0005-0000-0000-0000DB240000}"/>
    <cellStyle name="40% - Accent5 9 6" xfId="9095" xr:uid="{00000000-0005-0000-0000-0000DC240000}"/>
    <cellStyle name="40% - Accent5 9 7" xfId="13735" xr:uid="{00000000-0005-0000-0000-0000DD240000}"/>
    <cellStyle name="40% - Accent6" xfId="43" builtinId="51" customBuiltin="1"/>
    <cellStyle name="40% - Accent6 10" xfId="1772" xr:uid="{00000000-0005-0000-0000-0000DF240000}"/>
    <cellStyle name="40% - Accent6 10 2" xfId="3847" xr:uid="{00000000-0005-0000-0000-0000E0240000}"/>
    <cellStyle name="40% - Accent6 10 2 2" xfId="4844" xr:uid="{00000000-0005-0000-0000-0000E1240000}"/>
    <cellStyle name="40% - Accent6 10 2 2 2" xfId="9106" xr:uid="{00000000-0005-0000-0000-0000E2240000}"/>
    <cellStyle name="40% - Accent6 10 2 2 3" xfId="16719" xr:uid="{00000000-0005-0000-0000-0000E3240000}"/>
    <cellStyle name="40% - Accent6 10 2 3" xfId="9107" xr:uid="{00000000-0005-0000-0000-0000E4240000}"/>
    <cellStyle name="40% - Accent6 10 2 3 2" xfId="16720" xr:uid="{00000000-0005-0000-0000-0000E5240000}"/>
    <cellStyle name="40% - Accent6 10 2 4" xfId="9105" xr:uid="{00000000-0005-0000-0000-0000E6240000}"/>
    <cellStyle name="40% - Accent6 10 2 5" xfId="13740" xr:uid="{00000000-0005-0000-0000-0000E7240000}"/>
    <cellStyle name="40% - Accent6 10 3" xfId="2505" xr:uid="{00000000-0005-0000-0000-0000E8240000}"/>
    <cellStyle name="40% - Accent6 10 3 2" xfId="9108" xr:uid="{00000000-0005-0000-0000-0000E9240000}"/>
    <cellStyle name="40% - Accent6 10 3 3" xfId="13741" xr:uid="{00000000-0005-0000-0000-0000EA240000}"/>
    <cellStyle name="40% - Accent6 10 4" xfId="4843" xr:uid="{00000000-0005-0000-0000-0000EB240000}"/>
    <cellStyle name="40% - Accent6 10 4 2" xfId="9109" xr:uid="{00000000-0005-0000-0000-0000EC240000}"/>
    <cellStyle name="40% - Accent6 10 4 3" xfId="16721" xr:uid="{00000000-0005-0000-0000-0000ED240000}"/>
    <cellStyle name="40% - Accent6 10 5" xfId="9110" xr:uid="{00000000-0005-0000-0000-0000EE240000}"/>
    <cellStyle name="40% - Accent6 10 5 2" xfId="16722" xr:uid="{00000000-0005-0000-0000-0000EF240000}"/>
    <cellStyle name="40% - Accent6 10 6" xfId="9104" xr:uid="{00000000-0005-0000-0000-0000F0240000}"/>
    <cellStyle name="40% - Accent6 10 7" xfId="13739" xr:uid="{00000000-0005-0000-0000-0000F1240000}"/>
    <cellStyle name="40% - Accent6 11" xfId="3920" xr:uid="{00000000-0005-0000-0000-0000F2240000}"/>
    <cellStyle name="40% - Accent6 11 2" xfId="4845" xr:uid="{00000000-0005-0000-0000-0000F3240000}"/>
    <cellStyle name="40% - Accent6 11 2 2" xfId="9112" xr:uid="{00000000-0005-0000-0000-0000F4240000}"/>
    <cellStyle name="40% - Accent6 11 2 3" xfId="13743" xr:uid="{00000000-0005-0000-0000-0000F5240000}"/>
    <cellStyle name="40% - Accent6 11 3" xfId="9113" xr:uid="{00000000-0005-0000-0000-0000F6240000}"/>
    <cellStyle name="40% - Accent6 11 3 2" xfId="16723" xr:uid="{00000000-0005-0000-0000-0000F7240000}"/>
    <cellStyle name="40% - Accent6 11 4" xfId="9111" xr:uid="{00000000-0005-0000-0000-0000F8240000}"/>
    <cellStyle name="40% - Accent6 11 5" xfId="13742" xr:uid="{00000000-0005-0000-0000-0000F9240000}"/>
    <cellStyle name="40% - Accent6 12" xfId="3516" xr:uid="{00000000-0005-0000-0000-0000FA240000}"/>
    <cellStyle name="40% - Accent6 12 2" xfId="4846" xr:uid="{00000000-0005-0000-0000-0000FB240000}"/>
    <cellStyle name="40% - Accent6 12 2 2" xfId="9115" xr:uid="{00000000-0005-0000-0000-0000FC240000}"/>
    <cellStyle name="40% - Accent6 12 2 3" xfId="13745" xr:uid="{00000000-0005-0000-0000-0000FD240000}"/>
    <cellStyle name="40% - Accent6 12 3" xfId="9116" xr:uid="{00000000-0005-0000-0000-0000FE240000}"/>
    <cellStyle name="40% - Accent6 12 3 2" xfId="16724" xr:uid="{00000000-0005-0000-0000-0000FF240000}"/>
    <cellStyle name="40% - Accent6 12 4" xfId="9114" xr:uid="{00000000-0005-0000-0000-000000250000}"/>
    <cellStyle name="40% - Accent6 12 5" xfId="13744" xr:uid="{00000000-0005-0000-0000-000001250000}"/>
    <cellStyle name="40% - Accent6 13" xfId="2504" xr:uid="{00000000-0005-0000-0000-000002250000}"/>
    <cellStyle name="40% - Accent6 13 2" xfId="9117" xr:uid="{00000000-0005-0000-0000-000003250000}"/>
    <cellStyle name="40% - Accent6 13 3" xfId="13746" xr:uid="{00000000-0005-0000-0000-000004250000}"/>
    <cellStyle name="40% - Accent6 14" xfId="4842" xr:uid="{00000000-0005-0000-0000-000005250000}"/>
    <cellStyle name="40% - Accent6 14 2" xfId="9118" xr:uid="{00000000-0005-0000-0000-000006250000}"/>
    <cellStyle name="40% - Accent6 14 3" xfId="13747" xr:uid="{00000000-0005-0000-0000-000007250000}"/>
    <cellStyle name="40% - Accent6 15" xfId="9119" xr:uid="{00000000-0005-0000-0000-000008250000}"/>
    <cellStyle name="40% - Accent6 15 2" xfId="13748" xr:uid="{00000000-0005-0000-0000-000009250000}"/>
    <cellStyle name="40% - Accent6 16" xfId="9103" xr:uid="{00000000-0005-0000-0000-00000A250000}"/>
    <cellStyle name="40% - Accent6 17" xfId="13738" xr:uid="{00000000-0005-0000-0000-00000B250000}"/>
    <cellStyle name="40% - Accent6 2" xfId="157" xr:uid="{00000000-0005-0000-0000-00000C250000}"/>
    <cellStyle name="40% - Accent6 2 10" xfId="3935" xr:uid="{00000000-0005-0000-0000-00000D250000}"/>
    <cellStyle name="40% - Accent6 2 10 2" xfId="4848" xr:uid="{00000000-0005-0000-0000-00000E250000}"/>
    <cellStyle name="40% - Accent6 2 10 2 2" xfId="9122" xr:uid="{00000000-0005-0000-0000-00000F250000}"/>
    <cellStyle name="40% - Accent6 2 10 2 3" xfId="13751" xr:uid="{00000000-0005-0000-0000-000010250000}"/>
    <cellStyle name="40% - Accent6 2 10 3" xfId="9123" xr:uid="{00000000-0005-0000-0000-000011250000}"/>
    <cellStyle name="40% - Accent6 2 10 3 2" xfId="16725" xr:uid="{00000000-0005-0000-0000-000012250000}"/>
    <cellStyle name="40% - Accent6 2 10 4" xfId="9121" xr:uid="{00000000-0005-0000-0000-000013250000}"/>
    <cellStyle name="40% - Accent6 2 10 5" xfId="13750" xr:uid="{00000000-0005-0000-0000-000014250000}"/>
    <cellStyle name="40% - Accent6 2 11" xfId="3527" xr:uid="{00000000-0005-0000-0000-000015250000}"/>
    <cellStyle name="40% - Accent6 2 11 2" xfId="4849" xr:uid="{00000000-0005-0000-0000-000016250000}"/>
    <cellStyle name="40% - Accent6 2 11 2 2" xfId="9125" xr:uid="{00000000-0005-0000-0000-000017250000}"/>
    <cellStyle name="40% - Accent6 2 11 2 3" xfId="13753" xr:uid="{00000000-0005-0000-0000-000018250000}"/>
    <cellStyle name="40% - Accent6 2 11 3" xfId="9126" xr:uid="{00000000-0005-0000-0000-000019250000}"/>
    <cellStyle name="40% - Accent6 2 11 3 2" xfId="16726" xr:uid="{00000000-0005-0000-0000-00001A250000}"/>
    <cellStyle name="40% - Accent6 2 11 4" xfId="9124" xr:uid="{00000000-0005-0000-0000-00001B250000}"/>
    <cellStyle name="40% - Accent6 2 11 5" xfId="13752" xr:uid="{00000000-0005-0000-0000-00001C250000}"/>
    <cellStyle name="40% - Accent6 2 12" xfId="2506" xr:uid="{00000000-0005-0000-0000-00001D250000}"/>
    <cellStyle name="40% - Accent6 2 12 2" xfId="9127" xr:uid="{00000000-0005-0000-0000-00001E250000}"/>
    <cellStyle name="40% - Accent6 2 12 3" xfId="13754" xr:uid="{00000000-0005-0000-0000-00001F250000}"/>
    <cellStyle name="40% - Accent6 2 13" xfId="4847" xr:uid="{00000000-0005-0000-0000-000020250000}"/>
    <cellStyle name="40% - Accent6 2 13 2" xfId="9128" xr:uid="{00000000-0005-0000-0000-000021250000}"/>
    <cellStyle name="40% - Accent6 2 13 3" xfId="13755" xr:uid="{00000000-0005-0000-0000-000022250000}"/>
    <cellStyle name="40% - Accent6 2 14" xfId="9129" xr:uid="{00000000-0005-0000-0000-000023250000}"/>
    <cellStyle name="40% - Accent6 2 14 2" xfId="13756" xr:uid="{00000000-0005-0000-0000-000024250000}"/>
    <cellStyle name="40% - Accent6 2 15" xfId="9120" xr:uid="{00000000-0005-0000-0000-000025250000}"/>
    <cellStyle name="40% - Accent6 2 16" xfId="13749" xr:uid="{00000000-0005-0000-0000-000026250000}"/>
    <cellStyle name="40% - Accent6 2 2" xfId="158" xr:uid="{00000000-0005-0000-0000-000027250000}"/>
    <cellStyle name="40% - Accent6 2 2 2" xfId="513" xr:uid="{00000000-0005-0000-0000-000028250000}"/>
    <cellStyle name="40% - Accent6 2 2 2 2" xfId="3548" xr:uid="{00000000-0005-0000-0000-000029250000}"/>
    <cellStyle name="40% - Accent6 2 2 2 2 2" xfId="9132" xr:uid="{00000000-0005-0000-0000-00002A250000}"/>
    <cellStyle name="40% - Accent6 2 2 2 2 3" xfId="16727" xr:uid="{00000000-0005-0000-0000-00002B250000}"/>
    <cellStyle name="40% - Accent6 2 2 2 3" xfId="4851" xr:uid="{00000000-0005-0000-0000-00002C250000}"/>
    <cellStyle name="40% - Accent6 2 2 2 3 2" xfId="9133" xr:uid="{00000000-0005-0000-0000-00002D250000}"/>
    <cellStyle name="40% - Accent6 2 2 2 3 3" xfId="16728" xr:uid="{00000000-0005-0000-0000-00002E250000}"/>
    <cellStyle name="40% - Accent6 2 2 2 4" xfId="9134" xr:uid="{00000000-0005-0000-0000-00002F250000}"/>
    <cellStyle name="40% - Accent6 2 2 2 4 2" xfId="16729" xr:uid="{00000000-0005-0000-0000-000030250000}"/>
    <cellStyle name="40% - Accent6 2 2 2 5" xfId="9131" xr:uid="{00000000-0005-0000-0000-000031250000}"/>
    <cellStyle name="40% - Accent6 2 2 2 6" xfId="13758" xr:uid="{00000000-0005-0000-0000-000032250000}"/>
    <cellStyle name="40% - Accent6 2 2 3" xfId="1065" xr:uid="{00000000-0005-0000-0000-000033250000}"/>
    <cellStyle name="40% - Accent6 2 2 3 2" xfId="9135" xr:uid="{00000000-0005-0000-0000-000034250000}"/>
    <cellStyle name="40% - Accent6 2 2 3 3" xfId="13759" xr:uid="{00000000-0005-0000-0000-000035250000}"/>
    <cellStyle name="40% - Accent6 2 2 4" xfId="1774" xr:uid="{00000000-0005-0000-0000-000036250000}"/>
    <cellStyle name="40% - Accent6 2 2 4 2" xfId="9136" xr:uid="{00000000-0005-0000-0000-000037250000}"/>
    <cellStyle name="40% - Accent6 2 2 4 3" xfId="16730" xr:uid="{00000000-0005-0000-0000-000038250000}"/>
    <cellStyle name="40% - Accent6 2 2 5" xfId="2507" xr:uid="{00000000-0005-0000-0000-000039250000}"/>
    <cellStyle name="40% - Accent6 2 2 5 2" xfId="9137" xr:uid="{00000000-0005-0000-0000-00003A250000}"/>
    <cellStyle name="40% - Accent6 2 2 5 3" xfId="16731" xr:uid="{00000000-0005-0000-0000-00003B250000}"/>
    <cellStyle name="40% - Accent6 2 2 6" xfId="4850" xr:uid="{00000000-0005-0000-0000-00003C250000}"/>
    <cellStyle name="40% - Accent6 2 2 6 2" xfId="9138" xr:uid="{00000000-0005-0000-0000-00003D250000}"/>
    <cellStyle name="40% - Accent6 2 2 6 3" xfId="16732" xr:uid="{00000000-0005-0000-0000-00003E250000}"/>
    <cellStyle name="40% - Accent6 2 2 7" xfId="9139" xr:uid="{00000000-0005-0000-0000-00003F250000}"/>
    <cellStyle name="40% - Accent6 2 2 7 2" xfId="16733" xr:uid="{00000000-0005-0000-0000-000040250000}"/>
    <cellStyle name="40% - Accent6 2 2 8" xfId="9130" xr:uid="{00000000-0005-0000-0000-000041250000}"/>
    <cellStyle name="40% - Accent6 2 2 9" xfId="13757" xr:uid="{00000000-0005-0000-0000-000042250000}"/>
    <cellStyle name="40% - Accent6 2 3" xfId="159" xr:uid="{00000000-0005-0000-0000-000043250000}"/>
    <cellStyle name="40% - Accent6 2 3 2" xfId="514" xr:uid="{00000000-0005-0000-0000-000044250000}"/>
    <cellStyle name="40% - Accent6 2 3 2 2" xfId="3568" xr:uid="{00000000-0005-0000-0000-000045250000}"/>
    <cellStyle name="40% - Accent6 2 3 2 2 2" xfId="9142" xr:uid="{00000000-0005-0000-0000-000046250000}"/>
    <cellStyle name="40% - Accent6 2 3 2 2 3" xfId="16734" xr:uid="{00000000-0005-0000-0000-000047250000}"/>
    <cellStyle name="40% - Accent6 2 3 2 3" xfId="4853" xr:uid="{00000000-0005-0000-0000-000048250000}"/>
    <cellStyle name="40% - Accent6 2 3 2 3 2" xfId="9143" xr:uid="{00000000-0005-0000-0000-000049250000}"/>
    <cellStyle name="40% - Accent6 2 3 2 3 3" xfId="16735" xr:uid="{00000000-0005-0000-0000-00004A250000}"/>
    <cellStyle name="40% - Accent6 2 3 2 4" xfId="9144" xr:uid="{00000000-0005-0000-0000-00004B250000}"/>
    <cellStyle name="40% - Accent6 2 3 2 4 2" xfId="16736" xr:uid="{00000000-0005-0000-0000-00004C250000}"/>
    <cellStyle name="40% - Accent6 2 3 2 5" xfId="9141" xr:uid="{00000000-0005-0000-0000-00004D250000}"/>
    <cellStyle name="40% - Accent6 2 3 2 6" xfId="13761" xr:uid="{00000000-0005-0000-0000-00004E250000}"/>
    <cellStyle name="40% - Accent6 2 3 3" xfId="1066" xr:uid="{00000000-0005-0000-0000-00004F250000}"/>
    <cellStyle name="40% - Accent6 2 3 3 2" xfId="9145" xr:uid="{00000000-0005-0000-0000-000050250000}"/>
    <cellStyle name="40% - Accent6 2 3 3 3" xfId="13762" xr:uid="{00000000-0005-0000-0000-000051250000}"/>
    <cellStyle name="40% - Accent6 2 3 4" xfId="1775" xr:uid="{00000000-0005-0000-0000-000052250000}"/>
    <cellStyle name="40% - Accent6 2 3 4 2" xfId="9146" xr:uid="{00000000-0005-0000-0000-000053250000}"/>
    <cellStyle name="40% - Accent6 2 3 4 3" xfId="16737" xr:uid="{00000000-0005-0000-0000-000054250000}"/>
    <cellStyle name="40% - Accent6 2 3 5" xfId="2508" xr:uid="{00000000-0005-0000-0000-000055250000}"/>
    <cellStyle name="40% - Accent6 2 3 5 2" xfId="9147" xr:uid="{00000000-0005-0000-0000-000056250000}"/>
    <cellStyle name="40% - Accent6 2 3 5 3" xfId="16738" xr:uid="{00000000-0005-0000-0000-000057250000}"/>
    <cellStyle name="40% - Accent6 2 3 6" xfId="4852" xr:uid="{00000000-0005-0000-0000-000058250000}"/>
    <cellStyle name="40% - Accent6 2 3 6 2" xfId="9148" xr:uid="{00000000-0005-0000-0000-000059250000}"/>
    <cellStyle name="40% - Accent6 2 3 6 3" xfId="16739" xr:uid="{00000000-0005-0000-0000-00005A250000}"/>
    <cellStyle name="40% - Accent6 2 3 7" xfId="9149" xr:uid="{00000000-0005-0000-0000-00005B250000}"/>
    <cellStyle name="40% - Accent6 2 3 7 2" xfId="16740" xr:uid="{00000000-0005-0000-0000-00005C250000}"/>
    <cellStyle name="40% - Accent6 2 3 8" xfId="9140" xr:uid="{00000000-0005-0000-0000-00005D250000}"/>
    <cellStyle name="40% - Accent6 2 3 9" xfId="13760" xr:uid="{00000000-0005-0000-0000-00005E250000}"/>
    <cellStyle name="40% - Accent6 2 4" xfId="160" xr:uid="{00000000-0005-0000-0000-00005F250000}"/>
    <cellStyle name="40% - Accent6 2 4 2" xfId="515" xr:uid="{00000000-0005-0000-0000-000060250000}"/>
    <cellStyle name="40% - Accent6 2 4 2 2" xfId="3598" xr:uid="{00000000-0005-0000-0000-000061250000}"/>
    <cellStyle name="40% - Accent6 2 4 2 2 2" xfId="9152" xr:uid="{00000000-0005-0000-0000-000062250000}"/>
    <cellStyle name="40% - Accent6 2 4 2 2 3" xfId="16741" xr:uid="{00000000-0005-0000-0000-000063250000}"/>
    <cellStyle name="40% - Accent6 2 4 2 3" xfId="4855" xr:uid="{00000000-0005-0000-0000-000064250000}"/>
    <cellStyle name="40% - Accent6 2 4 2 3 2" xfId="9153" xr:uid="{00000000-0005-0000-0000-000065250000}"/>
    <cellStyle name="40% - Accent6 2 4 2 3 3" xfId="16742" xr:uid="{00000000-0005-0000-0000-000066250000}"/>
    <cellStyle name="40% - Accent6 2 4 2 4" xfId="9154" xr:uid="{00000000-0005-0000-0000-000067250000}"/>
    <cellStyle name="40% - Accent6 2 4 2 4 2" xfId="16743" xr:uid="{00000000-0005-0000-0000-000068250000}"/>
    <cellStyle name="40% - Accent6 2 4 2 5" xfId="9151" xr:uid="{00000000-0005-0000-0000-000069250000}"/>
    <cellStyle name="40% - Accent6 2 4 2 6" xfId="13764" xr:uid="{00000000-0005-0000-0000-00006A250000}"/>
    <cellStyle name="40% - Accent6 2 4 3" xfId="1067" xr:uid="{00000000-0005-0000-0000-00006B250000}"/>
    <cellStyle name="40% - Accent6 2 4 3 2" xfId="9155" xr:uid="{00000000-0005-0000-0000-00006C250000}"/>
    <cellStyle name="40% - Accent6 2 4 3 3" xfId="13765" xr:uid="{00000000-0005-0000-0000-00006D250000}"/>
    <cellStyle name="40% - Accent6 2 4 4" xfId="1776" xr:uid="{00000000-0005-0000-0000-00006E250000}"/>
    <cellStyle name="40% - Accent6 2 4 4 2" xfId="9156" xr:uid="{00000000-0005-0000-0000-00006F250000}"/>
    <cellStyle name="40% - Accent6 2 4 4 3" xfId="16744" xr:uid="{00000000-0005-0000-0000-000070250000}"/>
    <cellStyle name="40% - Accent6 2 4 5" xfId="2509" xr:uid="{00000000-0005-0000-0000-000071250000}"/>
    <cellStyle name="40% - Accent6 2 4 5 2" xfId="9157" xr:uid="{00000000-0005-0000-0000-000072250000}"/>
    <cellStyle name="40% - Accent6 2 4 5 3" xfId="16745" xr:uid="{00000000-0005-0000-0000-000073250000}"/>
    <cellStyle name="40% - Accent6 2 4 6" xfId="4854" xr:uid="{00000000-0005-0000-0000-000074250000}"/>
    <cellStyle name="40% - Accent6 2 4 6 2" xfId="9158" xr:uid="{00000000-0005-0000-0000-000075250000}"/>
    <cellStyle name="40% - Accent6 2 4 6 3" xfId="16746" xr:uid="{00000000-0005-0000-0000-000076250000}"/>
    <cellStyle name="40% - Accent6 2 4 7" xfId="9159" xr:uid="{00000000-0005-0000-0000-000077250000}"/>
    <cellStyle name="40% - Accent6 2 4 7 2" xfId="16747" xr:uid="{00000000-0005-0000-0000-000078250000}"/>
    <cellStyle name="40% - Accent6 2 4 8" xfId="9150" xr:uid="{00000000-0005-0000-0000-000079250000}"/>
    <cellStyle name="40% - Accent6 2 4 9" xfId="13763" xr:uid="{00000000-0005-0000-0000-00007A250000}"/>
    <cellStyle name="40% - Accent6 2 5" xfId="516" xr:uid="{00000000-0005-0000-0000-00007B250000}"/>
    <cellStyle name="40% - Accent6 2 5 2" xfId="1068" xr:uid="{00000000-0005-0000-0000-00007C250000}"/>
    <cellStyle name="40% - Accent6 2 5 2 2" xfId="3638" xr:uid="{00000000-0005-0000-0000-00007D250000}"/>
    <cellStyle name="40% - Accent6 2 5 2 2 2" xfId="9162" xr:uid="{00000000-0005-0000-0000-00007E250000}"/>
    <cellStyle name="40% - Accent6 2 5 2 2 3" xfId="16748" xr:uid="{00000000-0005-0000-0000-00007F250000}"/>
    <cellStyle name="40% - Accent6 2 5 2 3" xfId="4857" xr:uid="{00000000-0005-0000-0000-000080250000}"/>
    <cellStyle name="40% - Accent6 2 5 2 3 2" xfId="9163" xr:uid="{00000000-0005-0000-0000-000081250000}"/>
    <cellStyle name="40% - Accent6 2 5 2 3 3" xfId="16749" xr:uid="{00000000-0005-0000-0000-000082250000}"/>
    <cellStyle name="40% - Accent6 2 5 2 4" xfId="9164" xr:uid="{00000000-0005-0000-0000-000083250000}"/>
    <cellStyle name="40% - Accent6 2 5 2 4 2" xfId="16750" xr:uid="{00000000-0005-0000-0000-000084250000}"/>
    <cellStyle name="40% - Accent6 2 5 2 5" xfId="9161" xr:uid="{00000000-0005-0000-0000-000085250000}"/>
    <cellStyle name="40% - Accent6 2 5 2 6" xfId="13767" xr:uid="{00000000-0005-0000-0000-000086250000}"/>
    <cellStyle name="40% - Accent6 2 5 3" xfId="1777" xr:uid="{00000000-0005-0000-0000-000087250000}"/>
    <cellStyle name="40% - Accent6 2 5 3 2" xfId="9165" xr:uid="{00000000-0005-0000-0000-000088250000}"/>
    <cellStyle name="40% - Accent6 2 5 3 3" xfId="13768" xr:uid="{00000000-0005-0000-0000-000089250000}"/>
    <cellStyle name="40% - Accent6 2 5 4" xfId="2510" xr:uid="{00000000-0005-0000-0000-00008A250000}"/>
    <cellStyle name="40% - Accent6 2 5 4 2" xfId="9166" xr:uid="{00000000-0005-0000-0000-00008B250000}"/>
    <cellStyle name="40% - Accent6 2 5 4 3" xfId="16751" xr:uid="{00000000-0005-0000-0000-00008C250000}"/>
    <cellStyle name="40% - Accent6 2 5 5" xfId="4856" xr:uid="{00000000-0005-0000-0000-00008D250000}"/>
    <cellStyle name="40% - Accent6 2 5 5 2" xfId="9167" xr:uid="{00000000-0005-0000-0000-00008E250000}"/>
    <cellStyle name="40% - Accent6 2 5 5 3" xfId="16752" xr:uid="{00000000-0005-0000-0000-00008F250000}"/>
    <cellStyle name="40% - Accent6 2 5 6" xfId="9168" xr:uid="{00000000-0005-0000-0000-000090250000}"/>
    <cellStyle name="40% - Accent6 2 5 6 2" xfId="16753" xr:uid="{00000000-0005-0000-0000-000091250000}"/>
    <cellStyle name="40% - Accent6 2 5 7" xfId="9160" xr:uid="{00000000-0005-0000-0000-000092250000}"/>
    <cellStyle name="40% - Accent6 2 5 8" xfId="13766" xr:uid="{00000000-0005-0000-0000-000093250000}"/>
    <cellStyle name="40% - Accent6 2 6" xfId="517" xr:uid="{00000000-0005-0000-0000-000094250000}"/>
    <cellStyle name="40% - Accent6 2 6 2" xfId="1069" xr:uid="{00000000-0005-0000-0000-000095250000}"/>
    <cellStyle name="40% - Accent6 2 6 2 2" xfId="3688" xr:uid="{00000000-0005-0000-0000-000096250000}"/>
    <cellStyle name="40% - Accent6 2 6 2 2 2" xfId="9171" xr:uid="{00000000-0005-0000-0000-000097250000}"/>
    <cellStyle name="40% - Accent6 2 6 2 2 3" xfId="16754" xr:uid="{00000000-0005-0000-0000-000098250000}"/>
    <cellStyle name="40% - Accent6 2 6 2 3" xfId="4859" xr:uid="{00000000-0005-0000-0000-000099250000}"/>
    <cellStyle name="40% - Accent6 2 6 2 3 2" xfId="9172" xr:uid="{00000000-0005-0000-0000-00009A250000}"/>
    <cellStyle name="40% - Accent6 2 6 2 3 3" xfId="16755" xr:uid="{00000000-0005-0000-0000-00009B250000}"/>
    <cellStyle name="40% - Accent6 2 6 2 4" xfId="9173" xr:uid="{00000000-0005-0000-0000-00009C250000}"/>
    <cellStyle name="40% - Accent6 2 6 2 4 2" xfId="16756" xr:uid="{00000000-0005-0000-0000-00009D250000}"/>
    <cellStyle name="40% - Accent6 2 6 2 5" xfId="9170" xr:uid="{00000000-0005-0000-0000-00009E250000}"/>
    <cellStyle name="40% - Accent6 2 6 2 6" xfId="13770" xr:uid="{00000000-0005-0000-0000-00009F250000}"/>
    <cellStyle name="40% - Accent6 2 6 3" xfId="1778" xr:uid="{00000000-0005-0000-0000-0000A0250000}"/>
    <cellStyle name="40% - Accent6 2 6 3 2" xfId="9174" xr:uid="{00000000-0005-0000-0000-0000A1250000}"/>
    <cellStyle name="40% - Accent6 2 6 3 3" xfId="13771" xr:uid="{00000000-0005-0000-0000-0000A2250000}"/>
    <cellStyle name="40% - Accent6 2 6 4" xfId="2511" xr:uid="{00000000-0005-0000-0000-0000A3250000}"/>
    <cellStyle name="40% - Accent6 2 6 4 2" xfId="9175" xr:uid="{00000000-0005-0000-0000-0000A4250000}"/>
    <cellStyle name="40% - Accent6 2 6 4 3" xfId="16757" xr:uid="{00000000-0005-0000-0000-0000A5250000}"/>
    <cellStyle name="40% - Accent6 2 6 5" xfId="4858" xr:uid="{00000000-0005-0000-0000-0000A6250000}"/>
    <cellStyle name="40% - Accent6 2 6 5 2" xfId="9176" xr:uid="{00000000-0005-0000-0000-0000A7250000}"/>
    <cellStyle name="40% - Accent6 2 6 5 3" xfId="16758" xr:uid="{00000000-0005-0000-0000-0000A8250000}"/>
    <cellStyle name="40% - Accent6 2 6 6" xfId="9177" xr:uid="{00000000-0005-0000-0000-0000A9250000}"/>
    <cellStyle name="40% - Accent6 2 6 6 2" xfId="16759" xr:uid="{00000000-0005-0000-0000-0000AA250000}"/>
    <cellStyle name="40% - Accent6 2 6 7" xfId="9169" xr:uid="{00000000-0005-0000-0000-0000AB250000}"/>
    <cellStyle name="40% - Accent6 2 6 8" xfId="13769" xr:uid="{00000000-0005-0000-0000-0000AC250000}"/>
    <cellStyle name="40% - Accent6 2 7" xfId="512" xr:uid="{00000000-0005-0000-0000-0000AD250000}"/>
    <cellStyle name="40% - Accent6 2 7 2" xfId="1348" xr:uid="{00000000-0005-0000-0000-0000AE250000}"/>
    <cellStyle name="40% - Accent6 2 7 2 2" xfId="3738" xr:uid="{00000000-0005-0000-0000-0000AF250000}"/>
    <cellStyle name="40% - Accent6 2 7 2 2 2" xfId="9180" xr:uid="{00000000-0005-0000-0000-0000B0250000}"/>
    <cellStyle name="40% - Accent6 2 7 2 2 3" xfId="16760" xr:uid="{00000000-0005-0000-0000-0000B1250000}"/>
    <cellStyle name="40% - Accent6 2 7 2 3" xfId="4861" xr:uid="{00000000-0005-0000-0000-0000B2250000}"/>
    <cellStyle name="40% - Accent6 2 7 2 3 2" xfId="9181" xr:uid="{00000000-0005-0000-0000-0000B3250000}"/>
    <cellStyle name="40% - Accent6 2 7 2 3 3" xfId="16761" xr:uid="{00000000-0005-0000-0000-0000B4250000}"/>
    <cellStyle name="40% - Accent6 2 7 2 4" xfId="9182" xr:uid="{00000000-0005-0000-0000-0000B5250000}"/>
    <cellStyle name="40% - Accent6 2 7 2 4 2" xfId="16762" xr:uid="{00000000-0005-0000-0000-0000B6250000}"/>
    <cellStyle name="40% - Accent6 2 7 2 5" xfId="9179" xr:uid="{00000000-0005-0000-0000-0000B7250000}"/>
    <cellStyle name="40% - Accent6 2 7 2 6" xfId="13773" xr:uid="{00000000-0005-0000-0000-0000B8250000}"/>
    <cellStyle name="40% - Accent6 2 7 3" xfId="1779" xr:uid="{00000000-0005-0000-0000-0000B9250000}"/>
    <cellStyle name="40% - Accent6 2 7 3 2" xfId="9183" xr:uid="{00000000-0005-0000-0000-0000BA250000}"/>
    <cellStyle name="40% - Accent6 2 7 3 3" xfId="13774" xr:uid="{00000000-0005-0000-0000-0000BB250000}"/>
    <cellStyle name="40% - Accent6 2 7 4" xfId="2512" xr:uid="{00000000-0005-0000-0000-0000BC250000}"/>
    <cellStyle name="40% - Accent6 2 7 4 2" xfId="9184" xr:uid="{00000000-0005-0000-0000-0000BD250000}"/>
    <cellStyle name="40% - Accent6 2 7 4 3" xfId="16763" xr:uid="{00000000-0005-0000-0000-0000BE250000}"/>
    <cellStyle name="40% - Accent6 2 7 5" xfId="4860" xr:uid="{00000000-0005-0000-0000-0000BF250000}"/>
    <cellStyle name="40% - Accent6 2 7 5 2" xfId="9185" xr:uid="{00000000-0005-0000-0000-0000C0250000}"/>
    <cellStyle name="40% - Accent6 2 7 5 3" xfId="16764" xr:uid="{00000000-0005-0000-0000-0000C1250000}"/>
    <cellStyle name="40% - Accent6 2 7 6" xfId="9186" xr:uid="{00000000-0005-0000-0000-0000C2250000}"/>
    <cellStyle name="40% - Accent6 2 7 6 2" xfId="16765" xr:uid="{00000000-0005-0000-0000-0000C3250000}"/>
    <cellStyle name="40% - Accent6 2 7 7" xfId="9178" xr:uid="{00000000-0005-0000-0000-0000C4250000}"/>
    <cellStyle name="40% - Accent6 2 7 8" xfId="13772" xr:uid="{00000000-0005-0000-0000-0000C5250000}"/>
    <cellStyle name="40% - Accent6 2 8" xfId="1064" xr:uid="{00000000-0005-0000-0000-0000C6250000}"/>
    <cellStyle name="40% - Accent6 2 8 2" xfId="1780" xr:uid="{00000000-0005-0000-0000-0000C7250000}"/>
    <cellStyle name="40% - Accent6 2 8 2 2" xfId="3798" xr:uid="{00000000-0005-0000-0000-0000C8250000}"/>
    <cellStyle name="40% - Accent6 2 8 2 2 2" xfId="9189" xr:uid="{00000000-0005-0000-0000-0000C9250000}"/>
    <cellStyle name="40% - Accent6 2 8 2 2 3" xfId="16766" xr:uid="{00000000-0005-0000-0000-0000CA250000}"/>
    <cellStyle name="40% - Accent6 2 8 2 3" xfId="4863" xr:uid="{00000000-0005-0000-0000-0000CB250000}"/>
    <cellStyle name="40% - Accent6 2 8 2 3 2" xfId="9190" xr:uid="{00000000-0005-0000-0000-0000CC250000}"/>
    <cellStyle name="40% - Accent6 2 8 2 3 3" xfId="16767" xr:uid="{00000000-0005-0000-0000-0000CD250000}"/>
    <cellStyle name="40% - Accent6 2 8 2 4" xfId="9191" xr:uid="{00000000-0005-0000-0000-0000CE250000}"/>
    <cellStyle name="40% - Accent6 2 8 2 4 2" xfId="16768" xr:uid="{00000000-0005-0000-0000-0000CF250000}"/>
    <cellStyle name="40% - Accent6 2 8 2 5" xfId="9188" xr:uid="{00000000-0005-0000-0000-0000D0250000}"/>
    <cellStyle name="40% - Accent6 2 8 2 6" xfId="13776" xr:uid="{00000000-0005-0000-0000-0000D1250000}"/>
    <cellStyle name="40% - Accent6 2 8 3" xfId="2513" xr:uid="{00000000-0005-0000-0000-0000D2250000}"/>
    <cellStyle name="40% - Accent6 2 8 3 2" xfId="9192" xr:uid="{00000000-0005-0000-0000-0000D3250000}"/>
    <cellStyle name="40% - Accent6 2 8 3 3" xfId="13777" xr:uid="{00000000-0005-0000-0000-0000D4250000}"/>
    <cellStyle name="40% - Accent6 2 8 4" xfId="4862" xr:uid="{00000000-0005-0000-0000-0000D5250000}"/>
    <cellStyle name="40% - Accent6 2 8 4 2" xfId="9193" xr:uid="{00000000-0005-0000-0000-0000D6250000}"/>
    <cellStyle name="40% - Accent6 2 8 4 3" xfId="16769" xr:uid="{00000000-0005-0000-0000-0000D7250000}"/>
    <cellStyle name="40% - Accent6 2 8 5" xfId="9194" xr:uid="{00000000-0005-0000-0000-0000D8250000}"/>
    <cellStyle name="40% - Accent6 2 8 5 2" xfId="16770" xr:uid="{00000000-0005-0000-0000-0000D9250000}"/>
    <cellStyle name="40% - Accent6 2 8 6" xfId="9187" xr:uid="{00000000-0005-0000-0000-0000DA250000}"/>
    <cellStyle name="40% - Accent6 2 8 7" xfId="13775" xr:uid="{00000000-0005-0000-0000-0000DB250000}"/>
    <cellStyle name="40% - Accent6 2 9" xfId="1773" xr:uid="{00000000-0005-0000-0000-0000DC250000}"/>
    <cellStyle name="40% - Accent6 2 9 2" xfId="3858" xr:uid="{00000000-0005-0000-0000-0000DD250000}"/>
    <cellStyle name="40% - Accent6 2 9 2 2" xfId="4865" xr:uid="{00000000-0005-0000-0000-0000DE250000}"/>
    <cellStyle name="40% - Accent6 2 9 2 2 2" xfId="9197" xr:uid="{00000000-0005-0000-0000-0000DF250000}"/>
    <cellStyle name="40% - Accent6 2 9 2 2 3" xfId="16771" xr:uid="{00000000-0005-0000-0000-0000E0250000}"/>
    <cellStyle name="40% - Accent6 2 9 2 3" xfId="9198" xr:uid="{00000000-0005-0000-0000-0000E1250000}"/>
    <cellStyle name="40% - Accent6 2 9 2 3 2" xfId="16772" xr:uid="{00000000-0005-0000-0000-0000E2250000}"/>
    <cellStyle name="40% - Accent6 2 9 2 4" xfId="9196" xr:uid="{00000000-0005-0000-0000-0000E3250000}"/>
    <cellStyle name="40% - Accent6 2 9 2 5" xfId="13779" xr:uid="{00000000-0005-0000-0000-0000E4250000}"/>
    <cellStyle name="40% - Accent6 2 9 3" xfId="2514" xr:uid="{00000000-0005-0000-0000-0000E5250000}"/>
    <cellStyle name="40% - Accent6 2 9 3 2" xfId="9199" xr:uid="{00000000-0005-0000-0000-0000E6250000}"/>
    <cellStyle name="40% - Accent6 2 9 3 3" xfId="13780" xr:uid="{00000000-0005-0000-0000-0000E7250000}"/>
    <cellStyle name="40% - Accent6 2 9 4" xfId="4864" xr:uid="{00000000-0005-0000-0000-0000E8250000}"/>
    <cellStyle name="40% - Accent6 2 9 4 2" xfId="9200" xr:uid="{00000000-0005-0000-0000-0000E9250000}"/>
    <cellStyle name="40% - Accent6 2 9 4 3" xfId="16773" xr:uid="{00000000-0005-0000-0000-0000EA250000}"/>
    <cellStyle name="40% - Accent6 2 9 5" xfId="9201" xr:uid="{00000000-0005-0000-0000-0000EB250000}"/>
    <cellStyle name="40% - Accent6 2 9 5 2" xfId="16774" xr:uid="{00000000-0005-0000-0000-0000EC250000}"/>
    <cellStyle name="40% - Accent6 2 9 6" xfId="9195" xr:uid="{00000000-0005-0000-0000-0000ED250000}"/>
    <cellStyle name="40% - Accent6 2 9 7" xfId="13778" xr:uid="{00000000-0005-0000-0000-0000EE250000}"/>
    <cellStyle name="40% - Accent6 3" xfId="161" xr:uid="{00000000-0005-0000-0000-0000EF250000}"/>
    <cellStyle name="40% - Accent6 3 10" xfId="3537" xr:uid="{00000000-0005-0000-0000-0000F0250000}"/>
    <cellStyle name="40% - Accent6 3 10 2" xfId="4867" xr:uid="{00000000-0005-0000-0000-0000F1250000}"/>
    <cellStyle name="40% - Accent6 3 10 2 2" xfId="9204" xr:uid="{00000000-0005-0000-0000-0000F2250000}"/>
    <cellStyle name="40% - Accent6 3 10 2 3" xfId="13783" xr:uid="{00000000-0005-0000-0000-0000F3250000}"/>
    <cellStyle name="40% - Accent6 3 10 3" xfId="9205" xr:uid="{00000000-0005-0000-0000-0000F4250000}"/>
    <cellStyle name="40% - Accent6 3 10 3 2" xfId="16775" xr:uid="{00000000-0005-0000-0000-0000F5250000}"/>
    <cellStyle name="40% - Accent6 3 10 4" xfId="9203" xr:uid="{00000000-0005-0000-0000-0000F6250000}"/>
    <cellStyle name="40% - Accent6 3 10 5" xfId="13782" xr:uid="{00000000-0005-0000-0000-0000F7250000}"/>
    <cellStyle name="40% - Accent6 3 11" xfId="2515" xr:uid="{00000000-0005-0000-0000-0000F8250000}"/>
    <cellStyle name="40% - Accent6 3 11 2" xfId="9206" xr:uid="{00000000-0005-0000-0000-0000F9250000}"/>
    <cellStyle name="40% - Accent6 3 11 3" xfId="13784" xr:uid="{00000000-0005-0000-0000-0000FA250000}"/>
    <cellStyle name="40% - Accent6 3 12" xfId="4866" xr:uid="{00000000-0005-0000-0000-0000FB250000}"/>
    <cellStyle name="40% - Accent6 3 12 2" xfId="9207" xr:uid="{00000000-0005-0000-0000-0000FC250000}"/>
    <cellStyle name="40% - Accent6 3 12 3" xfId="13785" xr:uid="{00000000-0005-0000-0000-0000FD250000}"/>
    <cellStyle name="40% - Accent6 3 13" xfId="9208" xr:uid="{00000000-0005-0000-0000-0000FE250000}"/>
    <cellStyle name="40% - Accent6 3 13 2" xfId="13786" xr:uid="{00000000-0005-0000-0000-0000FF250000}"/>
    <cellStyle name="40% - Accent6 3 14" xfId="9202" xr:uid="{00000000-0005-0000-0000-000000260000}"/>
    <cellStyle name="40% - Accent6 3 15" xfId="13781" xr:uid="{00000000-0005-0000-0000-000001260000}"/>
    <cellStyle name="40% - Accent6 3 2" xfId="162" xr:uid="{00000000-0005-0000-0000-000002260000}"/>
    <cellStyle name="40% - Accent6 3 2 2" xfId="519" xr:uid="{00000000-0005-0000-0000-000003260000}"/>
    <cellStyle name="40% - Accent6 3 2 2 2" xfId="3578" xr:uid="{00000000-0005-0000-0000-000004260000}"/>
    <cellStyle name="40% - Accent6 3 2 2 2 2" xfId="9211" xr:uid="{00000000-0005-0000-0000-000005260000}"/>
    <cellStyle name="40% - Accent6 3 2 2 2 3" xfId="16776" xr:uid="{00000000-0005-0000-0000-000006260000}"/>
    <cellStyle name="40% - Accent6 3 2 2 3" xfId="4869" xr:uid="{00000000-0005-0000-0000-000007260000}"/>
    <cellStyle name="40% - Accent6 3 2 2 3 2" xfId="9212" xr:uid="{00000000-0005-0000-0000-000008260000}"/>
    <cellStyle name="40% - Accent6 3 2 2 3 3" xfId="16777" xr:uid="{00000000-0005-0000-0000-000009260000}"/>
    <cellStyle name="40% - Accent6 3 2 2 4" xfId="9213" xr:uid="{00000000-0005-0000-0000-00000A260000}"/>
    <cellStyle name="40% - Accent6 3 2 2 4 2" xfId="16778" xr:uid="{00000000-0005-0000-0000-00000B260000}"/>
    <cellStyle name="40% - Accent6 3 2 2 5" xfId="9210" xr:uid="{00000000-0005-0000-0000-00000C260000}"/>
    <cellStyle name="40% - Accent6 3 2 2 6" xfId="13788" xr:uid="{00000000-0005-0000-0000-00000D260000}"/>
    <cellStyle name="40% - Accent6 3 2 3" xfId="1071" xr:uid="{00000000-0005-0000-0000-00000E260000}"/>
    <cellStyle name="40% - Accent6 3 2 3 2" xfId="9214" xr:uid="{00000000-0005-0000-0000-00000F260000}"/>
    <cellStyle name="40% - Accent6 3 2 3 3" xfId="13789" xr:uid="{00000000-0005-0000-0000-000010260000}"/>
    <cellStyle name="40% - Accent6 3 2 4" xfId="1782" xr:uid="{00000000-0005-0000-0000-000011260000}"/>
    <cellStyle name="40% - Accent6 3 2 4 2" xfId="9215" xr:uid="{00000000-0005-0000-0000-000012260000}"/>
    <cellStyle name="40% - Accent6 3 2 4 3" xfId="16779" xr:uid="{00000000-0005-0000-0000-000013260000}"/>
    <cellStyle name="40% - Accent6 3 2 5" xfId="2516" xr:uid="{00000000-0005-0000-0000-000014260000}"/>
    <cellStyle name="40% - Accent6 3 2 5 2" xfId="9216" xr:uid="{00000000-0005-0000-0000-000015260000}"/>
    <cellStyle name="40% - Accent6 3 2 5 3" xfId="16780" xr:uid="{00000000-0005-0000-0000-000016260000}"/>
    <cellStyle name="40% - Accent6 3 2 6" xfId="4868" xr:uid="{00000000-0005-0000-0000-000017260000}"/>
    <cellStyle name="40% - Accent6 3 2 6 2" xfId="9217" xr:uid="{00000000-0005-0000-0000-000018260000}"/>
    <cellStyle name="40% - Accent6 3 2 6 3" xfId="16781" xr:uid="{00000000-0005-0000-0000-000019260000}"/>
    <cellStyle name="40% - Accent6 3 2 7" xfId="9218" xr:uid="{00000000-0005-0000-0000-00001A260000}"/>
    <cellStyle name="40% - Accent6 3 2 7 2" xfId="16782" xr:uid="{00000000-0005-0000-0000-00001B260000}"/>
    <cellStyle name="40% - Accent6 3 2 8" xfId="9209" xr:uid="{00000000-0005-0000-0000-00001C260000}"/>
    <cellStyle name="40% - Accent6 3 2 9" xfId="13787" xr:uid="{00000000-0005-0000-0000-00001D260000}"/>
    <cellStyle name="40% - Accent6 3 3" xfId="163" xr:uid="{00000000-0005-0000-0000-00001E260000}"/>
    <cellStyle name="40% - Accent6 3 3 2" xfId="520" xr:uid="{00000000-0005-0000-0000-00001F260000}"/>
    <cellStyle name="40% - Accent6 3 3 2 2" xfId="3608" xr:uid="{00000000-0005-0000-0000-000020260000}"/>
    <cellStyle name="40% - Accent6 3 3 2 2 2" xfId="9221" xr:uid="{00000000-0005-0000-0000-000021260000}"/>
    <cellStyle name="40% - Accent6 3 3 2 2 3" xfId="16783" xr:uid="{00000000-0005-0000-0000-000022260000}"/>
    <cellStyle name="40% - Accent6 3 3 2 3" xfId="4871" xr:uid="{00000000-0005-0000-0000-000023260000}"/>
    <cellStyle name="40% - Accent6 3 3 2 3 2" xfId="9222" xr:uid="{00000000-0005-0000-0000-000024260000}"/>
    <cellStyle name="40% - Accent6 3 3 2 3 3" xfId="16784" xr:uid="{00000000-0005-0000-0000-000025260000}"/>
    <cellStyle name="40% - Accent6 3 3 2 4" xfId="9223" xr:uid="{00000000-0005-0000-0000-000026260000}"/>
    <cellStyle name="40% - Accent6 3 3 2 4 2" xfId="16785" xr:uid="{00000000-0005-0000-0000-000027260000}"/>
    <cellStyle name="40% - Accent6 3 3 2 5" xfId="9220" xr:uid="{00000000-0005-0000-0000-000028260000}"/>
    <cellStyle name="40% - Accent6 3 3 2 6" xfId="13791" xr:uid="{00000000-0005-0000-0000-000029260000}"/>
    <cellStyle name="40% - Accent6 3 3 3" xfId="1072" xr:uid="{00000000-0005-0000-0000-00002A260000}"/>
    <cellStyle name="40% - Accent6 3 3 3 2" xfId="9224" xr:uid="{00000000-0005-0000-0000-00002B260000}"/>
    <cellStyle name="40% - Accent6 3 3 3 3" xfId="13792" xr:uid="{00000000-0005-0000-0000-00002C260000}"/>
    <cellStyle name="40% - Accent6 3 3 4" xfId="1783" xr:uid="{00000000-0005-0000-0000-00002D260000}"/>
    <cellStyle name="40% - Accent6 3 3 4 2" xfId="9225" xr:uid="{00000000-0005-0000-0000-00002E260000}"/>
    <cellStyle name="40% - Accent6 3 3 4 3" xfId="16786" xr:uid="{00000000-0005-0000-0000-00002F260000}"/>
    <cellStyle name="40% - Accent6 3 3 5" xfId="2517" xr:uid="{00000000-0005-0000-0000-000030260000}"/>
    <cellStyle name="40% - Accent6 3 3 5 2" xfId="9226" xr:uid="{00000000-0005-0000-0000-000031260000}"/>
    <cellStyle name="40% - Accent6 3 3 5 3" xfId="16787" xr:uid="{00000000-0005-0000-0000-000032260000}"/>
    <cellStyle name="40% - Accent6 3 3 6" xfId="4870" xr:uid="{00000000-0005-0000-0000-000033260000}"/>
    <cellStyle name="40% - Accent6 3 3 6 2" xfId="9227" xr:uid="{00000000-0005-0000-0000-000034260000}"/>
    <cellStyle name="40% - Accent6 3 3 6 3" xfId="16788" xr:uid="{00000000-0005-0000-0000-000035260000}"/>
    <cellStyle name="40% - Accent6 3 3 7" xfId="9228" xr:uid="{00000000-0005-0000-0000-000036260000}"/>
    <cellStyle name="40% - Accent6 3 3 7 2" xfId="16789" xr:uid="{00000000-0005-0000-0000-000037260000}"/>
    <cellStyle name="40% - Accent6 3 3 8" xfId="9219" xr:uid="{00000000-0005-0000-0000-000038260000}"/>
    <cellStyle name="40% - Accent6 3 3 9" xfId="13790" xr:uid="{00000000-0005-0000-0000-000039260000}"/>
    <cellStyle name="40% - Accent6 3 4" xfId="521" xr:uid="{00000000-0005-0000-0000-00003A260000}"/>
    <cellStyle name="40% - Accent6 3 4 2" xfId="1073" xr:uid="{00000000-0005-0000-0000-00003B260000}"/>
    <cellStyle name="40% - Accent6 3 4 2 2" xfId="3648" xr:uid="{00000000-0005-0000-0000-00003C260000}"/>
    <cellStyle name="40% - Accent6 3 4 2 2 2" xfId="9231" xr:uid="{00000000-0005-0000-0000-00003D260000}"/>
    <cellStyle name="40% - Accent6 3 4 2 2 3" xfId="16790" xr:uid="{00000000-0005-0000-0000-00003E260000}"/>
    <cellStyle name="40% - Accent6 3 4 2 3" xfId="4873" xr:uid="{00000000-0005-0000-0000-00003F260000}"/>
    <cellStyle name="40% - Accent6 3 4 2 3 2" xfId="9232" xr:uid="{00000000-0005-0000-0000-000040260000}"/>
    <cellStyle name="40% - Accent6 3 4 2 3 3" xfId="16791" xr:uid="{00000000-0005-0000-0000-000041260000}"/>
    <cellStyle name="40% - Accent6 3 4 2 4" xfId="9233" xr:uid="{00000000-0005-0000-0000-000042260000}"/>
    <cellStyle name="40% - Accent6 3 4 2 4 2" xfId="16792" xr:uid="{00000000-0005-0000-0000-000043260000}"/>
    <cellStyle name="40% - Accent6 3 4 2 5" xfId="9230" xr:uid="{00000000-0005-0000-0000-000044260000}"/>
    <cellStyle name="40% - Accent6 3 4 2 6" xfId="13794" xr:uid="{00000000-0005-0000-0000-000045260000}"/>
    <cellStyle name="40% - Accent6 3 4 3" xfId="1784" xr:uid="{00000000-0005-0000-0000-000046260000}"/>
    <cellStyle name="40% - Accent6 3 4 3 2" xfId="9234" xr:uid="{00000000-0005-0000-0000-000047260000}"/>
    <cellStyle name="40% - Accent6 3 4 3 3" xfId="13795" xr:uid="{00000000-0005-0000-0000-000048260000}"/>
    <cellStyle name="40% - Accent6 3 4 4" xfId="2518" xr:uid="{00000000-0005-0000-0000-000049260000}"/>
    <cellStyle name="40% - Accent6 3 4 4 2" xfId="9235" xr:uid="{00000000-0005-0000-0000-00004A260000}"/>
    <cellStyle name="40% - Accent6 3 4 4 3" xfId="16793" xr:uid="{00000000-0005-0000-0000-00004B260000}"/>
    <cellStyle name="40% - Accent6 3 4 5" xfId="4872" xr:uid="{00000000-0005-0000-0000-00004C260000}"/>
    <cellStyle name="40% - Accent6 3 4 5 2" xfId="9236" xr:uid="{00000000-0005-0000-0000-00004D260000}"/>
    <cellStyle name="40% - Accent6 3 4 5 3" xfId="16794" xr:uid="{00000000-0005-0000-0000-00004E260000}"/>
    <cellStyle name="40% - Accent6 3 4 6" xfId="9237" xr:uid="{00000000-0005-0000-0000-00004F260000}"/>
    <cellStyle name="40% - Accent6 3 4 6 2" xfId="16795" xr:uid="{00000000-0005-0000-0000-000050260000}"/>
    <cellStyle name="40% - Accent6 3 4 7" xfId="9229" xr:uid="{00000000-0005-0000-0000-000051260000}"/>
    <cellStyle name="40% - Accent6 3 4 8" xfId="13793" xr:uid="{00000000-0005-0000-0000-000052260000}"/>
    <cellStyle name="40% - Accent6 3 5" xfId="522" xr:uid="{00000000-0005-0000-0000-000053260000}"/>
    <cellStyle name="40% - Accent6 3 5 2" xfId="1074" xr:uid="{00000000-0005-0000-0000-000054260000}"/>
    <cellStyle name="40% - Accent6 3 5 2 2" xfId="3698" xr:uid="{00000000-0005-0000-0000-000055260000}"/>
    <cellStyle name="40% - Accent6 3 5 2 2 2" xfId="9240" xr:uid="{00000000-0005-0000-0000-000056260000}"/>
    <cellStyle name="40% - Accent6 3 5 2 2 3" xfId="16796" xr:uid="{00000000-0005-0000-0000-000057260000}"/>
    <cellStyle name="40% - Accent6 3 5 2 3" xfId="4875" xr:uid="{00000000-0005-0000-0000-000058260000}"/>
    <cellStyle name="40% - Accent6 3 5 2 3 2" xfId="9241" xr:uid="{00000000-0005-0000-0000-000059260000}"/>
    <cellStyle name="40% - Accent6 3 5 2 3 3" xfId="16797" xr:uid="{00000000-0005-0000-0000-00005A260000}"/>
    <cellStyle name="40% - Accent6 3 5 2 4" xfId="9242" xr:uid="{00000000-0005-0000-0000-00005B260000}"/>
    <cellStyle name="40% - Accent6 3 5 2 4 2" xfId="16798" xr:uid="{00000000-0005-0000-0000-00005C260000}"/>
    <cellStyle name="40% - Accent6 3 5 2 5" xfId="9239" xr:uid="{00000000-0005-0000-0000-00005D260000}"/>
    <cellStyle name="40% - Accent6 3 5 2 6" xfId="13797" xr:uid="{00000000-0005-0000-0000-00005E260000}"/>
    <cellStyle name="40% - Accent6 3 5 3" xfId="1785" xr:uid="{00000000-0005-0000-0000-00005F260000}"/>
    <cellStyle name="40% - Accent6 3 5 3 2" xfId="9243" xr:uid="{00000000-0005-0000-0000-000060260000}"/>
    <cellStyle name="40% - Accent6 3 5 3 3" xfId="13798" xr:uid="{00000000-0005-0000-0000-000061260000}"/>
    <cellStyle name="40% - Accent6 3 5 4" xfId="2519" xr:uid="{00000000-0005-0000-0000-000062260000}"/>
    <cellStyle name="40% - Accent6 3 5 4 2" xfId="9244" xr:uid="{00000000-0005-0000-0000-000063260000}"/>
    <cellStyle name="40% - Accent6 3 5 4 3" xfId="16799" xr:uid="{00000000-0005-0000-0000-000064260000}"/>
    <cellStyle name="40% - Accent6 3 5 5" xfId="4874" xr:uid="{00000000-0005-0000-0000-000065260000}"/>
    <cellStyle name="40% - Accent6 3 5 5 2" xfId="9245" xr:uid="{00000000-0005-0000-0000-000066260000}"/>
    <cellStyle name="40% - Accent6 3 5 5 3" xfId="16800" xr:uid="{00000000-0005-0000-0000-000067260000}"/>
    <cellStyle name="40% - Accent6 3 5 6" xfId="9246" xr:uid="{00000000-0005-0000-0000-000068260000}"/>
    <cellStyle name="40% - Accent6 3 5 6 2" xfId="16801" xr:uid="{00000000-0005-0000-0000-000069260000}"/>
    <cellStyle name="40% - Accent6 3 5 7" xfId="9238" xr:uid="{00000000-0005-0000-0000-00006A260000}"/>
    <cellStyle name="40% - Accent6 3 5 8" xfId="13796" xr:uid="{00000000-0005-0000-0000-00006B260000}"/>
    <cellStyle name="40% - Accent6 3 6" xfId="518" xr:uid="{00000000-0005-0000-0000-00006C260000}"/>
    <cellStyle name="40% - Accent6 3 6 2" xfId="1362" xr:uid="{00000000-0005-0000-0000-00006D260000}"/>
    <cellStyle name="40% - Accent6 3 6 2 2" xfId="3748" xr:uid="{00000000-0005-0000-0000-00006E260000}"/>
    <cellStyle name="40% - Accent6 3 6 2 2 2" xfId="9249" xr:uid="{00000000-0005-0000-0000-00006F260000}"/>
    <cellStyle name="40% - Accent6 3 6 2 2 3" xfId="16802" xr:uid="{00000000-0005-0000-0000-000070260000}"/>
    <cellStyle name="40% - Accent6 3 6 2 3" xfId="4877" xr:uid="{00000000-0005-0000-0000-000071260000}"/>
    <cellStyle name="40% - Accent6 3 6 2 3 2" xfId="9250" xr:uid="{00000000-0005-0000-0000-000072260000}"/>
    <cellStyle name="40% - Accent6 3 6 2 3 3" xfId="16803" xr:uid="{00000000-0005-0000-0000-000073260000}"/>
    <cellStyle name="40% - Accent6 3 6 2 4" xfId="9251" xr:uid="{00000000-0005-0000-0000-000074260000}"/>
    <cellStyle name="40% - Accent6 3 6 2 4 2" xfId="16804" xr:uid="{00000000-0005-0000-0000-000075260000}"/>
    <cellStyle name="40% - Accent6 3 6 2 5" xfId="9248" xr:uid="{00000000-0005-0000-0000-000076260000}"/>
    <cellStyle name="40% - Accent6 3 6 2 6" xfId="13800" xr:uid="{00000000-0005-0000-0000-000077260000}"/>
    <cellStyle name="40% - Accent6 3 6 3" xfId="1786" xr:uid="{00000000-0005-0000-0000-000078260000}"/>
    <cellStyle name="40% - Accent6 3 6 3 2" xfId="9252" xr:uid="{00000000-0005-0000-0000-000079260000}"/>
    <cellStyle name="40% - Accent6 3 6 3 3" xfId="13801" xr:uid="{00000000-0005-0000-0000-00007A260000}"/>
    <cellStyle name="40% - Accent6 3 6 4" xfId="2520" xr:uid="{00000000-0005-0000-0000-00007B260000}"/>
    <cellStyle name="40% - Accent6 3 6 4 2" xfId="9253" xr:uid="{00000000-0005-0000-0000-00007C260000}"/>
    <cellStyle name="40% - Accent6 3 6 4 3" xfId="16805" xr:uid="{00000000-0005-0000-0000-00007D260000}"/>
    <cellStyle name="40% - Accent6 3 6 5" xfId="4876" xr:uid="{00000000-0005-0000-0000-00007E260000}"/>
    <cellStyle name="40% - Accent6 3 6 5 2" xfId="9254" xr:uid="{00000000-0005-0000-0000-00007F260000}"/>
    <cellStyle name="40% - Accent6 3 6 5 3" xfId="16806" xr:uid="{00000000-0005-0000-0000-000080260000}"/>
    <cellStyle name="40% - Accent6 3 6 6" xfId="9255" xr:uid="{00000000-0005-0000-0000-000081260000}"/>
    <cellStyle name="40% - Accent6 3 6 6 2" xfId="16807" xr:uid="{00000000-0005-0000-0000-000082260000}"/>
    <cellStyle name="40% - Accent6 3 6 7" xfId="9247" xr:uid="{00000000-0005-0000-0000-000083260000}"/>
    <cellStyle name="40% - Accent6 3 6 8" xfId="13799" xr:uid="{00000000-0005-0000-0000-000084260000}"/>
    <cellStyle name="40% - Accent6 3 7" xfId="1070" xr:uid="{00000000-0005-0000-0000-000085260000}"/>
    <cellStyle name="40% - Accent6 3 7 2" xfId="1787" xr:uid="{00000000-0005-0000-0000-000086260000}"/>
    <cellStyle name="40% - Accent6 3 7 2 2" xfId="3808" xr:uid="{00000000-0005-0000-0000-000087260000}"/>
    <cellStyle name="40% - Accent6 3 7 2 2 2" xfId="9258" xr:uid="{00000000-0005-0000-0000-000088260000}"/>
    <cellStyle name="40% - Accent6 3 7 2 2 3" xfId="16808" xr:uid="{00000000-0005-0000-0000-000089260000}"/>
    <cellStyle name="40% - Accent6 3 7 2 3" xfId="4879" xr:uid="{00000000-0005-0000-0000-00008A260000}"/>
    <cellStyle name="40% - Accent6 3 7 2 3 2" xfId="9259" xr:uid="{00000000-0005-0000-0000-00008B260000}"/>
    <cellStyle name="40% - Accent6 3 7 2 3 3" xfId="16809" xr:uid="{00000000-0005-0000-0000-00008C260000}"/>
    <cellStyle name="40% - Accent6 3 7 2 4" xfId="9260" xr:uid="{00000000-0005-0000-0000-00008D260000}"/>
    <cellStyle name="40% - Accent6 3 7 2 4 2" xfId="16810" xr:uid="{00000000-0005-0000-0000-00008E260000}"/>
    <cellStyle name="40% - Accent6 3 7 2 5" xfId="9257" xr:uid="{00000000-0005-0000-0000-00008F260000}"/>
    <cellStyle name="40% - Accent6 3 7 2 6" xfId="13803" xr:uid="{00000000-0005-0000-0000-000090260000}"/>
    <cellStyle name="40% - Accent6 3 7 3" xfId="2521" xr:uid="{00000000-0005-0000-0000-000091260000}"/>
    <cellStyle name="40% - Accent6 3 7 3 2" xfId="9261" xr:uid="{00000000-0005-0000-0000-000092260000}"/>
    <cellStyle name="40% - Accent6 3 7 3 3" xfId="13804" xr:uid="{00000000-0005-0000-0000-000093260000}"/>
    <cellStyle name="40% - Accent6 3 7 4" xfId="4878" xr:uid="{00000000-0005-0000-0000-000094260000}"/>
    <cellStyle name="40% - Accent6 3 7 4 2" xfId="9262" xr:uid="{00000000-0005-0000-0000-000095260000}"/>
    <cellStyle name="40% - Accent6 3 7 4 3" xfId="16811" xr:uid="{00000000-0005-0000-0000-000096260000}"/>
    <cellStyle name="40% - Accent6 3 7 5" xfId="9263" xr:uid="{00000000-0005-0000-0000-000097260000}"/>
    <cellStyle name="40% - Accent6 3 7 5 2" xfId="16812" xr:uid="{00000000-0005-0000-0000-000098260000}"/>
    <cellStyle name="40% - Accent6 3 7 6" xfId="9256" xr:uid="{00000000-0005-0000-0000-000099260000}"/>
    <cellStyle name="40% - Accent6 3 7 7" xfId="13802" xr:uid="{00000000-0005-0000-0000-00009A260000}"/>
    <cellStyle name="40% - Accent6 3 8" xfId="1781" xr:uid="{00000000-0005-0000-0000-00009B260000}"/>
    <cellStyle name="40% - Accent6 3 8 2" xfId="3868" xr:uid="{00000000-0005-0000-0000-00009C260000}"/>
    <cellStyle name="40% - Accent6 3 8 2 2" xfId="4881" xr:uid="{00000000-0005-0000-0000-00009D260000}"/>
    <cellStyle name="40% - Accent6 3 8 2 2 2" xfId="9266" xr:uid="{00000000-0005-0000-0000-00009E260000}"/>
    <cellStyle name="40% - Accent6 3 8 2 2 3" xfId="16813" xr:uid="{00000000-0005-0000-0000-00009F260000}"/>
    <cellStyle name="40% - Accent6 3 8 2 3" xfId="9267" xr:uid="{00000000-0005-0000-0000-0000A0260000}"/>
    <cellStyle name="40% - Accent6 3 8 2 3 2" xfId="16814" xr:uid="{00000000-0005-0000-0000-0000A1260000}"/>
    <cellStyle name="40% - Accent6 3 8 2 4" xfId="9265" xr:uid="{00000000-0005-0000-0000-0000A2260000}"/>
    <cellStyle name="40% - Accent6 3 8 2 5" xfId="13806" xr:uid="{00000000-0005-0000-0000-0000A3260000}"/>
    <cellStyle name="40% - Accent6 3 8 3" xfId="2522" xr:uid="{00000000-0005-0000-0000-0000A4260000}"/>
    <cellStyle name="40% - Accent6 3 8 3 2" xfId="9268" xr:uid="{00000000-0005-0000-0000-0000A5260000}"/>
    <cellStyle name="40% - Accent6 3 8 3 3" xfId="13807" xr:uid="{00000000-0005-0000-0000-0000A6260000}"/>
    <cellStyle name="40% - Accent6 3 8 4" xfId="4880" xr:uid="{00000000-0005-0000-0000-0000A7260000}"/>
    <cellStyle name="40% - Accent6 3 8 4 2" xfId="9269" xr:uid="{00000000-0005-0000-0000-0000A8260000}"/>
    <cellStyle name="40% - Accent6 3 8 4 3" xfId="16815" xr:uid="{00000000-0005-0000-0000-0000A9260000}"/>
    <cellStyle name="40% - Accent6 3 8 5" xfId="9270" xr:uid="{00000000-0005-0000-0000-0000AA260000}"/>
    <cellStyle name="40% - Accent6 3 8 5 2" xfId="16816" xr:uid="{00000000-0005-0000-0000-0000AB260000}"/>
    <cellStyle name="40% - Accent6 3 8 6" xfId="9264" xr:uid="{00000000-0005-0000-0000-0000AC260000}"/>
    <cellStyle name="40% - Accent6 3 8 7" xfId="13805" xr:uid="{00000000-0005-0000-0000-0000AD260000}"/>
    <cellStyle name="40% - Accent6 3 9" xfId="3949" xr:uid="{00000000-0005-0000-0000-0000AE260000}"/>
    <cellStyle name="40% - Accent6 3 9 2" xfId="4882" xr:uid="{00000000-0005-0000-0000-0000AF260000}"/>
    <cellStyle name="40% - Accent6 3 9 2 2" xfId="9272" xr:uid="{00000000-0005-0000-0000-0000B0260000}"/>
    <cellStyle name="40% - Accent6 3 9 2 3" xfId="13809" xr:uid="{00000000-0005-0000-0000-0000B1260000}"/>
    <cellStyle name="40% - Accent6 3 9 3" xfId="9273" xr:uid="{00000000-0005-0000-0000-0000B2260000}"/>
    <cellStyle name="40% - Accent6 3 9 3 2" xfId="16817" xr:uid="{00000000-0005-0000-0000-0000B3260000}"/>
    <cellStyle name="40% - Accent6 3 9 4" xfId="9271" xr:uid="{00000000-0005-0000-0000-0000B4260000}"/>
    <cellStyle name="40% - Accent6 3 9 5" xfId="13808" xr:uid="{00000000-0005-0000-0000-0000B5260000}"/>
    <cellStyle name="40% - Accent6 4" xfId="164" xr:uid="{00000000-0005-0000-0000-0000B6260000}"/>
    <cellStyle name="40% - Accent6 4 10" xfId="2523" xr:uid="{00000000-0005-0000-0000-0000B7260000}"/>
    <cellStyle name="40% - Accent6 4 10 2" xfId="9275" xr:uid="{00000000-0005-0000-0000-0000B8260000}"/>
    <cellStyle name="40% - Accent6 4 10 3" xfId="13811" xr:uid="{00000000-0005-0000-0000-0000B9260000}"/>
    <cellStyle name="40% - Accent6 4 11" xfId="4883" xr:uid="{00000000-0005-0000-0000-0000BA260000}"/>
    <cellStyle name="40% - Accent6 4 11 2" xfId="9276" xr:uid="{00000000-0005-0000-0000-0000BB260000}"/>
    <cellStyle name="40% - Accent6 4 11 3" xfId="13812" xr:uid="{00000000-0005-0000-0000-0000BC260000}"/>
    <cellStyle name="40% - Accent6 4 12" xfId="9277" xr:uid="{00000000-0005-0000-0000-0000BD260000}"/>
    <cellStyle name="40% - Accent6 4 12 2" xfId="13813" xr:uid="{00000000-0005-0000-0000-0000BE260000}"/>
    <cellStyle name="40% - Accent6 4 13" xfId="9274" xr:uid="{00000000-0005-0000-0000-0000BF260000}"/>
    <cellStyle name="40% - Accent6 4 14" xfId="13810" xr:uid="{00000000-0005-0000-0000-0000C0260000}"/>
    <cellStyle name="40% - Accent6 4 2" xfId="165" xr:uid="{00000000-0005-0000-0000-0000C1260000}"/>
    <cellStyle name="40% - Accent6 4 2 2" xfId="524" xr:uid="{00000000-0005-0000-0000-0000C2260000}"/>
    <cellStyle name="40% - Accent6 4 2 2 2" xfId="3618" xr:uid="{00000000-0005-0000-0000-0000C3260000}"/>
    <cellStyle name="40% - Accent6 4 2 2 2 2" xfId="9280" xr:uid="{00000000-0005-0000-0000-0000C4260000}"/>
    <cellStyle name="40% - Accent6 4 2 2 2 3" xfId="16818" xr:uid="{00000000-0005-0000-0000-0000C5260000}"/>
    <cellStyle name="40% - Accent6 4 2 2 3" xfId="4885" xr:uid="{00000000-0005-0000-0000-0000C6260000}"/>
    <cellStyle name="40% - Accent6 4 2 2 3 2" xfId="9281" xr:uid="{00000000-0005-0000-0000-0000C7260000}"/>
    <cellStyle name="40% - Accent6 4 2 2 3 3" xfId="16819" xr:uid="{00000000-0005-0000-0000-0000C8260000}"/>
    <cellStyle name="40% - Accent6 4 2 2 4" xfId="9282" xr:uid="{00000000-0005-0000-0000-0000C9260000}"/>
    <cellStyle name="40% - Accent6 4 2 2 4 2" xfId="16820" xr:uid="{00000000-0005-0000-0000-0000CA260000}"/>
    <cellStyle name="40% - Accent6 4 2 2 5" xfId="9279" xr:uid="{00000000-0005-0000-0000-0000CB260000}"/>
    <cellStyle name="40% - Accent6 4 2 2 6" xfId="13815" xr:uid="{00000000-0005-0000-0000-0000CC260000}"/>
    <cellStyle name="40% - Accent6 4 2 3" xfId="1076" xr:uid="{00000000-0005-0000-0000-0000CD260000}"/>
    <cellStyle name="40% - Accent6 4 2 3 2" xfId="9283" xr:uid="{00000000-0005-0000-0000-0000CE260000}"/>
    <cellStyle name="40% - Accent6 4 2 3 3" xfId="13816" xr:uid="{00000000-0005-0000-0000-0000CF260000}"/>
    <cellStyle name="40% - Accent6 4 2 4" xfId="1789" xr:uid="{00000000-0005-0000-0000-0000D0260000}"/>
    <cellStyle name="40% - Accent6 4 2 4 2" xfId="9284" xr:uid="{00000000-0005-0000-0000-0000D1260000}"/>
    <cellStyle name="40% - Accent6 4 2 4 3" xfId="16821" xr:uid="{00000000-0005-0000-0000-0000D2260000}"/>
    <cellStyle name="40% - Accent6 4 2 5" xfId="2524" xr:uid="{00000000-0005-0000-0000-0000D3260000}"/>
    <cellStyle name="40% - Accent6 4 2 5 2" xfId="9285" xr:uid="{00000000-0005-0000-0000-0000D4260000}"/>
    <cellStyle name="40% - Accent6 4 2 5 3" xfId="16822" xr:uid="{00000000-0005-0000-0000-0000D5260000}"/>
    <cellStyle name="40% - Accent6 4 2 6" xfId="4884" xr:uid="{00000000-0005-0000-0000-0000D6260000}"/>
    <cellStyle name="40% - Accent6 4 2 6 2" xfId="9286" xr:uid="{00000000-0005-0000-0000-0000D7260000}"/>
    <cellStyle name="40% - Accent6 4 2 6 3" xfId="16823" xr:uid="{00000000-0005-0000-0000-0000D8260000}"/>
    <cellStyle name="40% - Accent6 4 2 7" xfId="9287" xr:uid="{00000000-0005-0000-0000-0000D9260000}"/>
    <cellStyle name="40% - Accent6 4 2 7 2" xfId="16824" xr:uid="{00000000-0005-0000-0000-0000DA260000}"/>
    <cellStyle name="40% - Accent6 4 2 8" xfId="9278" xr:uid="{00000000-0005-0000-0000-0000DB260000}"/>
    <cellStyle name="40% - Accent6 4 2 9" xfId="13814" xr:uid="{00000000-0005-0000-0000-0000DC260000}"/>
    <cellStyle name="40% - Accent6 4 3" xfId="525" xr:uid="{00000000-0005-0000-0000-0000DD260000}"/>
    <cellStyle name="40% - Accent6 4 3 2" xfId="1077" xr:uid="{00000000-0005-0000-0000-0000DE260000}"/>
    <cellStyle name="40% - Accent6 4 3 2 2" xfId="3658" xr:uid="{00000000-0005-0000-0000-0000DF260000}"/>
    <cellStyle name="40% - Accent6 4 3 2 2 2" xfId="9290" xr:uid="{00000000-0005-0000-0000-0000E0260000}"/>
    <cellStyle name="40% - Accent6 4 3 2 2 3" xfId="16825" xr:uid="{00000000-0005-0000-0000-0000E1260000}"/>
    <cellStyle name="40% - Accent6 4 3 2 3" xfId="4887" xr:uid="{00000000-0005-0000-0000-0000E2260000}"/>
    <cellStyle name="40% - Accent6 4 3 2 3 2" xfId="9291" xr:uid="{00000000-0005-0000-0000-0000E3260000}"/>
    <cellStyle name="40% - Accent6 4 3 2 3 3" xfId="16826" xr:uid="{00000000-0005-0000-0000-0000E4260000}"/>
    <cellStyle name="40% - Accent6 4 3 2 4" xfId="9292" xr:uid="{00000000-0005-0000-0000-0000E5260000}"/>
    <cellStyle name="40% - Accent6 4 3 2 4 2" xfId="16827" xr:uid="{00000000-0005-0000-0000-0000E6260000}"/>
    <cellStyle name="40% - Accent6 4 3 2 5" xfId="9289" xr:uid="{00000000-0005-0000-0000-0000E7260000}"/>
    <cellStyle name="40% - Accent6 4 3 2 6" xfId="13818" xr:uid="{00000000-0005-0000-0000-0000E8260000}"/>
    <cellStyle name="40% - Accent6 4 3 3" xfId="1790" xr:uid="{00000000-0005-0000-0000-0000E9260000}"/>
    <cellStyle name="40% - Accent6 4 3 3 2" xfId="9293" xr:uid="{00000000-0005-0000-0000-0000EA260000}"/>
    <cellStyle name="40% - Accent6 4 3 3 3" xfId="13819" xr:uid="{00000000-0005-0000-0000-0000EB260000}"/>
    <cellStyle name="40% - Accent6 4 3 4" xfId="2525" xr:uid="{00000000-0005-0000-0000-0000EC260000}"/>
    <cellStyle name="40% - Accent6 4 3 4 2" xfId="9294" xr:uid="{00000000-0005-0000-0000-0000ED260000}"/>
    <cellStyle name="40% - Accent6 4 3 4 3" xfId="16828" xr:uid="{00000000-0005-0000-0000-0000EE260000}"/>
    <cellStyle name="40% - Accent6 4 3 5" xfId="4886" xr:uid="{00000000-0005-0000-0000-0000EF260000}"/>
    <cellStyle name="40% - Accent6 4 3 5 2" xfId="9295" xr:uid="{00000000-0005-0000-0000-0000F0260000}"/>
    <cellStyle name="40% - Accent6 4 3 5 3" xfId="16829" xr:uid="{00000000-0005-0000-0000-0000F1260000}"/>
    <cellStyle name="40% - Accent6 4 3 6" xfId="9296" xr:uid="{00000000-0005-0000-0000-0000F2260000}"/>
    <cellStyle name="40% - Accent6 4 3 6 2" xfId="16830" xr:uid="{00000000-0005-0000-0000-0000F3260000}"/>
    <cellStyle name="40% - Accent6 4 3 7" xfId="9288" xr:uid="{00000000-0005-0000-0000-0000F4260000}"/>
    <cellStyle name="40% - Accent6 4 3 8" xfId="13817" xr:uid="{00000000-0005-0000-0000-0000F5260000}"/>
    <cellStyle name="40% - Accent6 4 4" xfId="526" xr:uid="{00000000-0005-0000-0000-0000F6260000}"/>
    <cellStyle name="40% - Accent6 4 4 2" xfId="1078" xr:uid="{00000000-0005-0000-0000-0000F7260000}"/>
    <cellStyle name="40% - Accent6 4 4 2 2" xfId="3708" xr:uid="{00000000-0005-0000-0000-0000F8260000}"/>
    <cellStyle name="40% - Accent6 4 4 2 2 2" xfId="9299" xr:uid="{00000000-0005-0000-0000-0000F9260000}"/>
    <cellStyle name="40% - Accent6 4 4 2 2 3" xfId="16831" xr:uid="{00000000-0005-0000-0000-0000FA260000}"/>
    <cellStyle name="40% - Accent6 4 4 2 3" xfId="4889" xr:uid="{00000000-0005-0000-0000-0000FB260000}"/>
    <cellStyle name="40% - Accent6 4 4 2 3 2" xfId="9300" xr:uid="{00000000-0005-0000-0000-0000FC260000}"/>
    <cellStyle name="40% - Accent6 4 4 2 3 3" xfId="16832" xr:uid="{00000000-0005-0000-0000-0000FD260000}"/>
    <cellStyle name="40% - Accent6 4 4 2 4" xfId="9301" xr:uid="{00000000-0005-0000-0000-0000FE260000}"/>
    <cellStyle name="40% - Accent6 4 4 2 4 2" xfId="16833" xr:uid="{00000000-0005-0000-0000-0000FF260000}"/>
    <cellStyle name="40% - Accent6 4 4 2 5" xfId="9298" xr:uid="{00000000-0005-0000-0000-000000270000}"/>
    <cellStyle name="40% - Accent6 4 4 2 6" xfId="13821" xr:uid="{00000000-0005-0000-0000-000001270000}"/>
    <cellStyle name="40% - Accent6 4 4 3" xfId="1791" xr:uid="{00000000-0005-0000-0000-000002270000}"/>
    <cellStyle name="40% - Accent6 4 4 3 2" xfId="9302" xr:uid="{00000000-0005-0000-0000-000003270000}"/>
    <cellStyle name="40% - Accent6 4 4 3 3" xfId="13822" xr:uid="{00000000-0005-0000-0000-000004270000}"/>
    <cellStyle name="40% - Accent6 4 4 4" xfId="2526" xr:uid="{00000000-0005-0000-0000-000005270000}"/>
    <cellStyle name="40% - Accent6 4 4 4 2" xfId="9303" xr:uid="{00000000-0005-0000-0000-000006270000}"/>
    <cellStyle name="40% - Accent6 4 4 4 3" xfId="16834" xr:uid="{00000000-0005-0000-0000-000007270000}"/>
    <cellStyle name="40% - Accent6 4 4 5" xfId="4888" xr:uid="{00000000-0005-0000-0000-000008270000}"/>
    <cellStyle name="40% - Accent6 4 4 5 2" xfId="9304" xr:uid="{00000000-0005-0000-0000-000009270000}"/>
    <cellStyle name="40% - Accent6 4 4 5 3" xfId="16835" xr:uid="{00000000-0005-0000-0000-00000A270000}"/>
    <cellStyle name="40% - Accent6 4 4 6" xfId="9305" xr:uid="{00000000-0005-0000-0000-00000B270000}"/>
    <cellStyle name="40% - Accent6 4 4 6 2" xfId="16836" xr:uid="{00000000-0005-0000-0000-00000C270000}"/>
    <cellStyle name="40% - Accent6 4 4 7" xfId="9297" xr:uid="{00000000-0005-0000-0000-00000D270000}"/>
    <cellStyle name="40% - Accent6 4 4 8" xfId="13820" xr:uid="{00000000-0005-0000-0000-00000E270000}"/>
    <cellStyle name="40% - Accent6 4 5" xfId="523" xr:uid="{00000000-0005-0000-0000-00000F270000}"/>
    <cellStyle name="40% - Accent6 4 5 2" xfId="1375" xr:uid="{00000000-0005-0000-0000-000010270000}"/>
    <cellStyle name="40% - Accent6 4 5 2 2" xfId="3758" xr:uid="{00000000-0005-0000-0000-000011270000}"/>
    <cellStyle name="40% - Accent6 4 5 2 2 2" xfId="9308" xr:uid="{00000000-0005-0000-0000-000012270000}"/>
    <cellStyle name="40% - Accent6 4 5 2 2 3" xfId="16837" xr:uid="{00000000-0005-0000-0000-000013270000}"/>
    <cellStyle name="40% - Accent6 4 5 2 3" xfId="4891" xr:uid="{00000000-0005-0000-0000-000014270000}"/>
    <cellStyle name="40% - Accent6 4 5 2 3 2" xfId="9309" xr:uid="{00000000-0005-0000-0000-000015270000}"/>
    <cellStyle name="40% - Accent6 4 5 2 3 3" xfId="16838" xr:uid="{00000000-0005-0000-0000-000016270000}"/>
    <cellStyle name="40% - Accent6 4 5 2 4" xfId="9310" xr:uid="{00000000-0005-0000-0000-000017270000}"/>
    <cellStyle name="40% - Accent6 4 5 2 4 2" xfId="16839" xr:uid="{00000000-0005-0000-0000-000018270000}"/>
    <cellStyle name="40% - Accent6 4 5 2 5" xfId="9307" xr:uid="{00000000-0005-0000-0000-000019270000}"/>
    <cellStyle name="40% - Accent6 4 5 2 6" xfId="13824" xr:uid="{00000000-0005-0000-0000-00001A270000}"/>
    <cellStyle name="40% - Accent6 4 5 3" xfId="1792" xr:uid="{00000000-0005-0000-0000-00001B270000}"/>
    <cellStyle name="40% - Accent6 4 5 3 2" xfId="9311" xr:uid="{00000000-0005-0000-0000-00001C270000}"/>
    <cellStyle name="40% - Accent6 4 5 3 3" xfId="13825" xr:uid="{00000000-0005-0000-0000-00001D270000}"/>
    <cellStyle name="40% - Accent6 4 5 4" xfId="2527" xr:uid="{00000000-0005-0000-0000-00001E270000}"/>
    <cellStyle name="40% - Accent6 4 5 4 2" xfId="9312" xr:uid="{00000000-0005-0000-0000-00001F270000}"/>
    <cellStyle name="40% - Accent6 4 5 4 3" xfId="16840" xr:uid="{00000000-0005-0000-0000-000020270000}"/>
    <cellStyle name="40% - Accent6 4 5 5" xfId="4890" xr:uid="{00000000-0005-0000-0000-000021270000}"/>
    <cellStyle name="40% - Accent6 4 5 5 2" xfId="9313" xr:uid="{00000000-0005-0000-0000-000022270000}"/>
    <cellStyle name="40% - Accent6 4 5 5 3" xfId="16841" xr:uid="{00000000-0005-0000-0000-000023270000}"/>
    <cellStyle name="40% - Accent6 4 5 6" xfId="9314" xr:uid="{00000000-0005-0000-0000-000024270000}"/>
    <cellStyle name="40% - Accent6 4 5 6 2" xfId="16842" xr:uid="{00000000-0005-0000-0000-000025270000}"/>
    <cellStyle name="40% - Accent6 4 5 7" xfId="9306" xr:uid="{00000000-0005-0000-0000-000026270000}"/>
    <cellStyle name="40% - Accent6 4 5 8" xfId="13823" xr:uid="{00000000-0005-0000-0000-000027270000}"/>
    <cellStyle name="40% - Accent6 4 6" xfId="1075" xr:uid="{00000000-0005-0000-0000-000028270000}"/>
    <cellStyle name="40% - Accent6 4 6 2" xfId="1793" xr:uid="{00000000-0005-0000-0000-000029270000}"/>
    <cellStyle name="40% - Accent6 4 6 2 2" xfId="3818" xr:uid="{00000000-0005-0000-0000-00002A270000}"/>
    <cellStyle name="40% - Accent6 4 6 2 2 2" xfId="9317" xr:uid="{00000000-0005-0000-0000-00002B270000}"/>
    <cellStyle name="40% - Accent6 4 6 2 2 3" xfId="16843" xr:uid="{00000000-0005-0000-0000-00002C270000}"/>
    <cellStyle name="40% - Accent6 4 6 2 3" xfId="4893" xr:uid="{00000000-0005-0000-0000-00002D270000}"/>
    <cellStyle name="40% - Accent6 4 6 2 3 2" xfId="9318" xr:uid="{00000000-0005-0000-0000-00002E270000}"/>
    <cellStyle name="40% - Accent6 4 6 2 3 3" xfId="16844" xr:uid="{00000000-0005-0000-0000-00002F270000}"/>
    <cellStyle name="40% - Accent6 4 6 2 4" xfId="9319" xr:uid="{00000000-0005-0000-0000-000030270000}"/>
    <cellStyle name="40% - Accent6 4 6 2 4 2" xfId="16845" xr:uid="{00000000-0005-0000-0000-000031270000}"/>
    <cellStyle name="40% - Accent6 4 6 2 5" xfId="9316" xr:uid="{00000000-0005-0000-0000-000032270000}"/>
    <cellStyle name="40% - Accent6 4 6 2 6" xfId="13827" xr:uid="{00000000-0005-0000-0000-000033270000}"/>
    <cellStyle name="40% - Accent6 4 6 3" xfId="2528" xr:uid="{00000000-0005-0000-0000-000034270000}"/>
    <cellStyle name="40% - Accent6 4 6 3 2" xfId="9320" xr:uid="{00000000-0005-0000-0000-000035270000}"/>
    <cellStyle name="40% - Accent6 4 6 3 3" xfId="13828" xr:uid="{00000000-0005-0000-0000-000036270000}"/>
    <cellStyle name="40% - Accent6 4 6 4" xfId="4892" xr:uid="{00000000-0005-0000-0000-000037270000}"/>
    <cellStyle name="40% - Accent6 4 6 4 2" xfId="9321" xr:uid="{00000000-0005-0000-0000-000038270000}"/>
    <cellStyle name="40% - Accent6 4 6 4 3" xfId="16846" xr:uid="{00000000-0005-0000-0000-000039270000}"/>
    <cellStyle name="40% - Accent6 4 6 5" xfId="9322" xr:uid="{00000000-0005-0000-0000-00003A270000}"/>
    <cellStyle name="40% - Accent6 4 6 5 2" xfId="16847" xr:uid="{00000000-0005-0000-0000-00003B270000}"/>
    <cellStyle name="40% - Accent6 4 6 6" xfId="9315" xr:uid="{00000000-0005-0000-0000-00003C270000}"/>
    <cellStyle name="40% - Accent6 4 6 7" xfId="13826" xr:uid="{00000000-0005-0000-0000-00003D270000}"/>
    <cellStyle name="40% - Accent6 4 7" xfId="1788" xr:uid="{00000000-0005-0000-0000-00003E270000}"/>
    <cellStyle name="40% - Accent6 4 7 2" xfId="3878" xr:uid="{00000000-0005-0000-0000-00003F270000}"/>
    <cellStyle name="40% - Accent6 4 7 2 2" xfId="4895" xr:uid="{00000000-0005-0000-0000-000040270000}"/>
    <cellStyle name="40% - Accent6 4 7 2 2 2" xfId="9325" xr:uid="{00000000-0005-0000-0000-000041270000}"/>
    <cellStyle name="40% - Accent6 4 7 2 2 3" xfId="16848" xr:uid="{00000000-0005-0000-0000-000042270000}"/>
    <cellStyle name="40% - Accent6 4 7 2 3" xfId="9326" xr:uid="{00000000-0005-0000-0000-000043270000}"/>
    <cellStyle name="40% - Accent6 4 7 2 3 2" xfId="16849" xr:uid="{00000000-0005-0000-0000-000044270000}"/>
    <cellStyle name="40% - Accent6 4 7 2 4" xfId="9324" xr:uid="{00000000-0005-0000-0000-000045270000}"/>
    <cellStyle name="40% - Accent6 4 7 2 5" xfId="13830" xr:uid="{00000000-0005-0000-0000-000046270000}"/>
    <cellStyle name="40% - Accent6 4 7 3" xfId="2529" xr:uid="{00000000-0005-0000-0000-000047270000}"/>
    <cellStyle name="40% - Accent6 4 7 3 2" xfId="9327" xr:uid="{00000000-0005-0000-0000-000048270000}"/>
    <cellStyle name="40% - Accent6 4 7 3 3" xfId="13831" xr:uid="{00000000-0005-0000-0000-000049270000}"/>
    <cellStyle name="40% - Accent6 4 7 4" xfId="4894" xr:uid="{00000000-0005-0000-0000-00004A270000}"/>
    <cellStyle name="40% - Accent6 4 7 4 2" xfId="9328" xr:uid="{00000000-0005-0000-0000-00004B270000}"/>
    <cellStyle name="40% - Accent6 4 7 4 3" xfId="16850" xr:uid="{00000000-0005-0000-0000-00004C270000}"/>
    <cellStyle name="40% - Accent6 4 7 5" xfId="9329" xr:uid="{00000000-0005-0000-0000-00004D270000}"/>
    <cellStyle name="40% - Accent6 4 7 5 2" xfId="16851" xr:uid="{00000000-0005-0000-0000-00004E270000}"/>
    <cellStyle name="40% - Accent6 4 7 6" xfId="9323" xr:uid="{00000000-0005-0000-0000-00004F270000}"/>
    <cellStyle name="40% - Accent6 4 7 7" xfId="13829" xr:uid="{00000000-0005-0000-0000-000050270000}"/>
    <cellStyle name="40% - Accent6 4 8" xfId="3963" xr:uid="{00000000-0005-0000-0000-000051270000}"/>
    <cellStyle name="40% - Accent6 4 8 2" xfId="4896" xr:uid="{00000000-0005-0000-0000-000052270000}"/>
    <cellStyle name="40% - Accent6 4 8 2 2" xfId="9331" xr:uid="{00000000-0005-0000-0000-000053270000}"/>
    <cellStyle name="40% - Accent6 4 8 2 3" xfId="13833" xr:uid="{00000000-0005-0000-0000-000054270000}"/>
    <cellStyle name="40% - Accent6 4 8 3" xfId="9332" xr:uid="{00000000-0005-0000-0000-000055270000}"/>
    <cellStyle name="40% - Accent6 4 8 3 2" xfId="16852" xr:uid="{00000000-0005-0000-0000-000056270000}"/>
    <cellStyle name="40% - Accent6 4 8 4" xfId="9330" xr:uid="{00000000-0005-0000-0000-000057270000}"/>
    <cellStyle name="40% - Accent6 4 8 5" xfId="13832" xr:uid="{00000000-0005-0000-0000-000058270000}"/>
    <cellStyle name="40% - Accent6 4 9" xfId="3557" xr:uid="{00000000-0005-0000-0000-000059270000}"/>
    <cellStyle name="40% - Accent6 4 9 2" xfId="4897" xr:uid="{00000000-0005-0000-0000-00005A270000}"/>
    <cellStyle name="40% - Accent6 4 9 2 2" xfId="9334" xr:uid="{00000000-0005-0000-0000-00005B270000}"/>
    <cellStyle name="40% - Accent6 4 9 2 3" xfId="13835" xr:uid="{00000000-0005-0000-0000-00005C270000}"/>
    <cellStyle name="40% - Accent6 4 9 3" xfId="9335" xr:uid="{00000000-0005-0000-0000-00005D270000}"/>
    <cellStyle name="40% - Accent6 4 9 3 2" xfId="16853" xr:uid="{00000000-0005-0000-0000-00005E270000}"/>
    <cellStyle name="40% - Accent6 4 9 4" xfId="9333" xr:uid="{00000000-0005-0000-0000-00005F270000}"/>
    <cellStyle name="40% - Accent6 4 9 5" xfId="13834" xr:uid="{00000000-0005-0000-0000-000060270000}"/>
    <cellStyle name="40% - Accent6 5" xfId="166" xr:uid="{00000000-0005-0000-0000-000061270000}"/>
    <cellStyle name="40% - Accent6 5 10" xfId="4898" xr:uid="{00000000-0005-0000-0000-000062270000}"/>
    <cellStyle name="40% - Accent6 5 10 2" xfId="9337" xr:uid="{00000000-0005-0000-0000-000063270000}"/>
    <cellStyle name="40% - Accent6 5 10 3" xfId="13837" xr:uid="{00000000-0005-0000-0000-000064270000}"/>
    <cellStyle name="40% - Accent6 5 11" xfId="9338" xr:uid="{00000000-0005-0000-0000-000065270000}"/>
    <cellStyle name="40% - Accent6 5 11 2" xfId="13838" xr:uid="{00000000-0005-0000-0000-000066270000}"/>
    <cellStyle name="40% - Accent6 5 12" xfId="9336" xr:uid="{00000000-0005-0000-0000-000067270000}"/>
    <cellStyle name="40% - Accent6 5 13" xfId="13836" xr:uid="{00000000-0005-0000-0000-000068270000}"/>
    <cellStyle name="40% - Accent6 5 2" xfId="528" xr:uid="{00000000-0005-0000-0000-000069270000}"/>
    <cellStyle name="40% - Accent6 5 2 2" xfId="1080" xr:uid="{00000000-0005-0000-0000-00006A270000}"/>
    <cellStyle name="40% - Accent6 5 2 2 2" xfId="3667" xr:uid="{00000000-0005-0000-0000-00006B270000}"/>
    <cellStyle name="40% - Accent6 5 2 2 2 2" xfId="9341" xr:uid="{00000000-0005-0000-0000-00006C270000}"/>
    <cellStyle name="40% - Accent6 5 2 2 2 3" xfId="16854" xr:uid="{00000000-0005-0000-0000-00006D270000}"/>
    <cellStyle name="40% - Accent6 5 2 2 3" xfId="4900" xr:uid="{00000000-0005-0000-0000-00006E270000}"/>
    <cellStyle name="40% - Accent6 5 2 2 3 2" xfId="9342" xr:uid="{00000000-0005-0000-0000-00006F270000}"/>
    <cellStyle name="40% - Accent6 5 2 2 3 3" xfId="16855" xr:uid="{00000000-0005-0000-0000-000070270000}"/>
    <cellStyle name="40% - Accent6 5 2 2 4" xfId="9343" xr:uid="{00000000-0005-0000-0000-000071270000}"/>
    <cellStyle name="40% - Accent6 5 2 2 4 2" xfId="16856" xr:uid="{00000000-0005-0000-0000-000072270000}"/>
    <cellStyle name="40% - Accent6 5 2 2 5" xfId="9340" xr:uid="{00000000-0005-0000-0000-000073270000}"/>
    <cellStyle name="40% - Accent6 5 2 2 6" xfId="13840" xr:uid="{00000000-0005-0000-0000-000074270000}"/>
    <cellStyle name="40% - Accent6 5 2 3" xfId="1795" xr:uid="{00000000-0005-0000-0000-000075270000}"/>
    <cellStyle name="40% - Accent6 5 2 3 2" xfId="9344" xr:uid="{00000000-0005-0000-0000-000076270000}"/>
    <cellStyle name="40% - Accent6 5 2 3 3" xfId="13841" xr:uid="{00000000-0005-0000-0000-000077270000}"/>
    <cellStyle name="40% - Accent6 5 2 4" xfId="2531" xr:uid="{00000000-0005-0000-0000-000078270000}"/>
    <cellStyle name="40% - Accent6 5 2 4 2" xfId="9345" xr:uid="{00000000-0005-0000-0000-000079270000}"/>
    <cellStyle name="40% - Accent6 5 2 4 3" xfId="16857" xr:uid="{00000000-0005-0000-0000-00007A270000}"/>
    <cellStyle name="40% - Accent6 5 2 5" xfId="4899" xr:uid="{00000000-0005-0000-0000-00007B270000}"/>
    <cellStyle name="40% - Accent6 5 2 5 2" xfId="9346" xr:uid="{00000000-0005-0000-0000-00007C270000}"/>
    <cellStyle name="40% - Accent6 5 2 5 3" xfId="16858" xr:uid="{00000000-0005-0000-0000-00007D270000}"/>
    <cellStyle name="40% - Accent6 5 2 6" xfId="9347" xr:uid="{00000000-0005-0000-0000-00007E270000}"/>
    <cellStyle name="40% - Accent6 5 2 6 2" xfId="16859" xr:uid="{00000000-0005-0000-0000-00007F270000}"/>
    <cellStyle name="40% - Accent6 5 2 7" xfId="9339" xr:uid="{00000000-0005-0000-0000-000080270000}"/>
    <cellStyle name="40% - Accent6 5 2 8" xfId="13839" xr:uid="{00000000-0005-0000-0000-000081270000}"/>
    <cellStyle name="40% - Accent6 5 3" xfId="529" xr:uid="{00000000-0005-0000-0000-000082270000}"/>
    <cellStyle name="40% - Accent6 5 3 2" xfId="1081" xr:uid="{00000000-0005-0000-0000-000083270000}"/>
    <cellStyle name="40% - Accent6 5 3 2 2" xfId="3717" xr:uid="{00000000-0005-0000-0000-000084270000}"/>
    <cellStyle name="40% - Accent6 5 3 2 2 2" xfId="9350" xr:uid="{00000000-0005-0000-0000-000085270000}"/>
    <cellStyle name="40% - Accent6 5 3 2 2 3" xfId="16860" xr:uid="{00000000-0005-0000-0000-000086270000}"/>
    <cellStyle name="40% - Accent6 5 3 2 3" xfId="4902" xr:uid="{00000000-0005-0000-0000-000087270000}"/>
    <cellStyle name="40% - Accent6 5 3 2 3 2" xfId="9351" xr:uid="{00000000-0005-0000-0000-000088270000}"/>
    <cellStyle name="40% - Accent6 5 3 2 3 3" xfId="16861" xr:uid="{00000000-0005-0000-0000-000089270000}"/>
    <cellStyle name="40% - Accent6 5 3 2 4" xfId="9352" xr:uid="{00000000-0005-0000-0000-00008A270000}"/>
    <cellStyle name="40% - Accent6 5 3 2 4 2" xfId="16862" xr:uid="{00000000-0005-0000-0000-00008B270000}"/>
    <cellStyle name="40% - Accent6 5 3 2 5" xfId="9349" xr:uid="{00000000-0005-0000-0000-00008C270000}"/>
    <cellStyle name="40% - Accent6 5 3 2 6" xfId="13843" xr:uid="{00000000-0005-0000-0000-00008D270000}"/>
    <cellStyle name="40% - Accent6 5 3 3" xfId="1796" xr:uid="{00000000-0005-0000-0000-00008E270000}"/>
    <cellStyle name="40% - Accent6 5 3 3 2" xfId="9353" xr:uid="{00000000-0005-0000-0000-00008F270000}"/>
    <cellStyle name="40% - Accent6 5 3 3 3" xfId="13844" xr:uid="{00000000-0005-0000-0000-000090270000}"/>
    <cellStyle name="40% - Accent6 5 3 4" xfId="2532" xr:uid="{00000000-0005-0000-0000-000091270000}"/>
    <cellStyle name="40% - Accent6 5 3 4 2" xfId="9354" xr:uid="{00000000-0005-0000-0000-000092270000}"/>
    <cellStyle name="40% - Accent6 5 3 4 3" xfId="16863" xr:uid="{00000000-0005-0000-0000-000093270000}"/>
    <cellStyle name="40% - Accent6 5 3 5" xfId="4901" xr:uid="{00000000-0005-0000-0000-000094270000}"/>
    <cellStyle name="40% - Accent6 5 3 5 2" xfId="9355" xr:uid="{00000000-0005-0000-0000-000095270000}"/>
    <cellStyle name="40% - Accent6 5 3 5 3" xfId="16864" xr:uid="{00000000-0005-0000-0000-000096270000}"/>
    <cellStyle name="40% - Accent6 5 3 6" xfId="9356" xr:uid="{00000000-0005-0000-0000-000097270000}"/>
    <cellStyle name="40% - Accent6 5 3 6 2" xfId="16865" xr:uid="{00000000-0005-0000-0000-000098270000}"/>
    <cellStyle name="40% - Accent6 5 3 7" xfId="9348" xr:uid="{00000000-0005-0000-0000-000099270000}"/>
    <cellStyle name="40% - Accent6 5 3 8" xfId="13842" xr:uid="{00000000-0005-0000-0000-00009A270000}"/>
    <cellStyle name="40% - Accent6 5 4" xfId="527" xr:uid="{00000000-0005-0000-0000-00009B270000}"/>
    <cellStyle name="40% - Accent6 5 4 2" xfId="1388" xr:uid="{00000000-0005-0000-0000-00009C270000}"/>
    <cellStyle name="40% - Accent6 5 4 2 2" xfId="3767" xr:uid="{00000000-0005-0000-0000-00009D270000}"/>
    <cellStyle name="40% - Accent6 5 4 2 2 2" xfId="9359" xr:uid="{00000000-0005-0000-0000-00009E270000}"/>
    <cellStyle name="40% - Accent6 5 4 2 2 3" xfId="16866" xr:uid="{00000000-0005-0000-0000-00009F270000}"/>
    <cellStyle name="40% - Accent6 5 4 2 3" xfId="4904" xr:uid="{00000000-0005-0000-0000-0000A0270000}"/>
    <cellStyle name="40% - Accent6 5 4 2 3 2" xfId="9360" xr:uid="{00000000-0005-0000-0000-0000A1270000}"/>
    <cellStyle name="40% - Accent6 5 4 2 3 3" xfId="16867" xr:uid="{00000000-0005-0000-0000-0000A2270000}"/>
    <cellStyle name="40% - Accent6 5 4 2 4" xfId="9361" xr:uid="{00000000-0005-0000-0000-0000A3270000}"/>
    <cellStyle name="40% - Accent6 5 4 2 4 2" xfId="16868" xr:uid="{00000000-0005-0000-0000-0000A4270000}"/>
    <cellStyle name="40% - Accent6 5 4 2 5" xfId="9358" xr:uid="{00000000-0005-0000-0000-0000A5270000}"/>
    <cellStyle name="40% - Accent6 5 4 2 6" xfId="13846" xr:uid="{00000000-0005-0000-0000-0000A6270000}"/>
    <cellStyle name="40% - Accent6 5 4 3" xfId="1797" xr:uid="{00000000-0005-0000-0000-0000A7270000}"/>
    <cellStyle name="40% - Accent6 5 4 3 2" xfId="9362" xr:uid="{00000000-0005-0000-0000-0000A8270000}"/>
    <cellStyle name="40% - Accent6 5 4 3 3" xfId="13847" xr:uid="{00000000-0005-0000-0000-0000A9270000}"/>
    <cellStyle name="40% - Accent6 5 4 4" xfId="2533" xr:uid="{00000000-0005-0000-0000-0000AA270000}"/>
    <cellStyle name="40% - Accent6 5 4 4 2" xfId="9363" xr:uid="{00000000-0005-0000-0000-0000AB270000}"/>
    <cellStyle name="40% - Accent6 5 4 4 3" xfId="16869" xr:uid="{00000000-0005-0000-0000-0000AC270000}"/>
    <cellStyle name="40% - Accent6 5 4 5" xfId="4903" xr:uid="{00000000-0005-0000-0000-0000AD270000}"/>
    <cellStyle name="40% - Accent6 5 4 5 2" xfId="9364" xr:uid="{00000000-0005-0000-0000-0000AE270000}"/>
    <cellStyle name="40% - Accent6 5 4 5 3" xfId="16870" xr:uid="{00000000-0005-0000-0000-0000AF270000}"/>
    <cellStyle name="40% - Accent6 5 4 6" xfId="9365" xr:uid="{00000000-0005-0000-0000-0000B0270000}"/>
    <cellStyle name="40% - Accent6 5 4 6 2" xfId="16871" xr:uid="{00000000-0005-0000-0000-0000B1270000}"/>
    <cellStyle name="40% - Accent6 5 4 7" xfId="9357" xr:uid="{00000000-0005-0000-0000-0000B2270000}"/>
    <cellStyle name="40% - Accent6 5 4 8" xfId="13845" xr:uid="{00000000-0005-0000-0000-0000B3270000}"/>
    <cellStyle name="40% - Accent6 5 5" xfId="1079" xr:uid="{00000000-0005-0000-0000-0000B4270000}"/>
    <cellStyle name="40% - Accent6 5 5 2" xfId="1798" xr:uid="{00000000-0005-0000-0000-0000B5270000}"/>
    <cellStyle name="40% - Accent6 5 5 2 2" xfId="3827" xr:uid="{00000000-0005-0000-0000-0000B6270000}"/>
    <cellStyle name="40% - Accent6 5 5 2 2 2" xfId="9368" xr:uid="{00000000-0005-0000-0000-0000B7270000}"/>
    <cellStyle name="40% - Accent6 5 5 2 2 3" xfId="16872" xr:uid="{00000000-0005-0000-0000-0000B8270000}"/>
    <cellStyle name="40% - Accent6 5 5 2 3" xfId="4906" xr:uid="{00000000-0005-0000-0000-0000B9270000}"/>
    <cellStyle name="40% - Accent6 5 5 2 3 2" xfId="9369" xr:uid="{00000000-0005-0000-0000-0000BA270000}"/>
    <cellStyle name="40% - Accent6 5 5 2 3 3" xfId="16873" xr:uid="{00000000-0005-0000-0000-0000BB270000}"/>
    <cellStyle name="40% - Accent6 5 5 2 4" xfId="9370" xr:uid="{00000000-0005-0000-0000-0000BC270000}"/>
    <cellStyle name="40% - Accent6 5 5 2 4 2" xfId="16874" xr:uid="{00000000-0005-0000-0000-0000BD270000}"/>
    <cellStyle name="40% - Accent6 5 5 2 5" xfId="9367" xr:uid="{00000000-0005-0000-0000-0000BE270000}"/>
    <cellStyle name="40% - Accent6 5 5 2 6" xfId="13849" xr:uid="{00000000-0005-0000-0000-0000BF270000}"/>
    <cellStyle name="40% - Accent6 5 5 3" xfId="2534" xr:uid="{00000000-0005-0000-0000-0000C0270000}"/>
    <cellStyle name="40% - Accent6 5 5 3 2" xfId="9371" xr:uid="{00000000-0005-0000-0000-0000C1270000}"/>
    <cellStyle name="40% - Accent6 5 5 3 3" xfId="13850" xr:uid="{00000000-0005-0000-0000-0000C2270000}"/>
    <cellStyle name="40% - Accent6 5 5 4" xfId="4905" xr:uid="{00000000-0005-0000-0000-0000C3270000}"/>
    <cellStyle name="40% - Accent6 5 5 4 2" xfId="9372" xr:uid="{00000000-0005-0000-0000-0000C4270000}"/>
    <cellStyle name="40% - Accent6 5 5 4 3" xfId="16875" xr:uid="{00000000-0005-0000-0000-0000C5270000}"/>
    <cellStyle name="40% - Accent6 5 5 5" xfId="9373" xr:uid="{00000000-0005-0000-0000-0000C6270000}"/>
    <cellStyle name="40% - Accent6 5 5 5 2" xfId="16876" xr:uid="{00000000-0005-0000-0000-0000C7270000}"/>
    <cellStyle name="40% - Accent6 5 5 6" xfId="9366" xr:uid="{00000000-0005-0000-0000-0000C8270000}"/>
    <cellStyle name="40% - Accent6 5 5 7" xfId="13848" xr:uid="{00000000-0005-0000-0000-0000C9270000}"/>
    <cellStyle name="40% - Accent6 5 6" xfId="1794" xr:uid="{00000000-0005-0000-0000-0000CA270000}"/>
    <cellStyle name="40% - Accent6 5 6 2" xfId="3887" xr:uid="{00000000-0005-0000-0000-0000CB270000}"/>
    <cellStyle name="40% - Accent6 5 6 2 2" xfId="4908" xr:uid="{00000000-0005-0000-0000-0000CC270000}"/>
    <cellStyle name="40% - Accent6 5 6 2 2 2" xfId="9376" xr:uid="{00000000-0005-0000-0000-0000CD270000}"/>
    <cellStyle name="40% - Accent6 5 6 2 2 3" xfId="16877" xr:uid="{00000000-0005-0000-0000-0000CE270000}"/>
    <cellStyle name="40% - Accent6 5 6 2 3" xfId="9377" xr:uid="{00000000-0005-0000-0000-0000CF270000}"/>
    <cellStyle name="40% - Accent6 5 6 2 3 2" xfId="16878" xr:uid="{00000000-0005-0000-0000-0000D0270000}"/>
    <cellStyle name="40% - Accent6 5 6 2 4" xfId="9375" xr:uid="{00000000-0005-0000-0000-0000D1270000}"/>
    <cellStyle name="40% - Accent6 5 6 2 5" xfId="13852" xr:uid="{00000000-0005-0000-0000-0000D2270000}"/>
    <cellStyle name="40% - Accent6 5 6 3" xfId="2535" xr:uid="{00000000-0005-0000-0000-0000D3270000}"/>
    <cellStyle name="40% - Accent6 5 6 3 2" xfId="9378" xr:uid="{00000000-0005-0000-0000-0000D4270000}"/>
    <cellStyle name="40% - Accent6 5 6 3 3" xfId="13853" xr:uid="{00000000-0005-0000-0000-0000D5270000}"/>
    <cellStyle name="40% - Accent6 5 6 4" xfId="4907" xr:uid="{00000000-0005-0000-0000-0000D6270000}"/>
    <cellStyle name="40% - Accent6 5 6 4 2" xfId="9379" xr:uid="{00000000-0005-0000-0000-0000D7270000}"/>
    <cellStyle name="40% - Accent6 5 6 4 3" xfId="16879" xr:uid="{00000000-0005-0000-0000-0000D8270000}"/>
    <cellStyle name="40% - Accent6 5 6 5" xfId="9380" xr:uid="{00000000-0005-0000-0000-0000D9270000}"/>
    <cellStyle name="40% - Accent6 5 6 5 2" xfId="16880" xr:uid="{00000000-0005-0000-0000-0000DA270000}"/>
    <cellStyle name="40% - Accent6 5 6 6" xfId="9374" xr:uid="{00000000-0005-0000-0000-0000DB270000}"/>
    <cellStyle name="40% - Accent6 5 6 7" xfId="13851" xr:uid="{00000000-0005-0000-0000-0000DC270000}"/>
    <cellStyle name="40% - Accent6 5 7" xfId="3976" xr:uid="{00000000-0005-0000-0000-0000DD270000}"/>
    <cellStyle name="40% - Accent6 5 7 2" xfId="4909" xr:uid="{00000000-0005-0000-0000-0000DE270000}"/>
    <cellStyle name="40% - Accent6 5 7 2 2" xfId="9382" xr:uid="{00000000-0005-0000-0000-0000DF270000}"/>
    <cellStyle name="40% - Accent6 5 7 2 3" xfId="13855" xr:uid="{00000000-0005-0000-0000-0000E0270000}"/>
    <cellStyle name="40% - Accent6 5 7 3" xfId="9383" xr:uid="{00000000-0005-0000-0000-0000E1270000}"/>
    <cellStyle name="40% - Accent6 5 7 3 2" xfId="16881" xr:uid="{00000000-0005-0000-0000-0000E2270000}"/>
    <cellStyle name="40% - Accent6 5 7 4" xfId="9381" xr:uid="{00000000-0005-0000-0000-0000E3270000}"/>
    <cellStyle name="40% - Accent6 5 7 5" xfId="13854" xr:uid="{00000000-0005-0000-0000-0000E4270000}"/>
    <cellStyle name="40% - Accent6 5 8" xfId="3587" xr:uid="{00000000-0005-0000-0000-0000E5270000}"/>
    <cellStyle name="40% - Accent6 5 8 2" xfId="4910" xr:uid="{00000000-0005-0000-0000-0000E6270000}"/>
    <cellStyle name="40% - Accent6 5 8 2 2" xfId="9385" xr:uid="{00000000-0005-0000-0000-0000E7270000}"/>
    <cellStyle name="40% - Accent6 5 8 2 3" xfId="13857" xr:uid="{00000000-0005-0000-0000-0000E8270000}"/>
    <cellStyle name="40% - Accent6 5 8 3" xfId="9386" xr:uid="{00000000-0005-0000-0000-0000E9270000}"/>
    <cellStyle name="40% - Accent6 5 8 3 2" xfId="16882" xr:uid="{00000000-0005-0000-0000-0000EA270000}"/>
    <cellStyle name="40% - Accent6 5 8 4" xfId="9384" xr:uid="{00000000-0005-0000-0000-0000EB270000}"/>
    <cellStyle name="40% - Accent6 5 8 5" xfId="13856" xr:uid="{00000000-0005-0000-0000-0000EC270000}"/>
    <cellStyle name="40% - Accent6 5 9" xfId="2530" xr:uid="{00000000-0005-0000-0000-0000ED270000}"/>
    <cellStyle name="40% - Accent6 5 9 2" xfId="9387" xr:uid="{00000000-0005-0000-0000-0000EE270000}"/>
    <cellStyle name="40% - Accent6 5 9 3" xfId="13858" xr:uid="{00000000-0005-0000-0000-0000EF270000}"/>
    <cellStyle name="40% - Accent6 6" xfId="530" xr:uid="{00000000-0005-0000-0000-0000F0270000}"/>
    <cellStyle name="40% - Accent6 6 10" xfId="9388" xr:uid="{00000000-0005-0000-0000-0000F1270000}"/>
    <cellStyle name="40% - Accent6 6 11" xfId="13859" xr:uid="{00000000-0005-0000-0000-0000F2270000}"/>
    <cellStyle name="40% - Accent6 6 2" xfId="1402" xr:uid="{00000000-0005-0000-0000-0000F3270000}"/>
    <cellStyle name="40% - Accent6 6 2 2" xfId="1800" xr:uid="{00000000-0005-0000-0000-0000F4270000}"/>
    <cellStyle name="40% - Accent6 6 2 2 2" xfId="3777" xr:uid="{00000000-0005-0000-0000-0000F5270000}"/>
    <cellStyle name="40% - Accent6 6 2 2 2 2" xfId="9391" xr:uid="{00000000-0005-0000-0000-0000F6270000}"/>
    <cellStyle name="40% - Accent6 6 2 2 2 3" xfId="16883" xr:uid="{00000000-0005-0000-0000-0000F7270000}"/>
    <cellStyle name="40% - Accent6 6 2 2 3" xfId="4913" xr:uid="{00000000-0005-0000-0000-0000F8270000}"/>
    <cellStyle name="40% - Accent6 6 2 2 3 2" xfId="9392" xr:uid="{00000000-0005-0000-0000-0000F9270000}"/>
    <cellStyle name="40% - Accent6 6 2 2 3 3" xfId="16884" xr:uid="{00000000-0005-0000-0000-0000FA270000}"/>
    <cellStyle name="40% - Accent6 6 2 2 4" xfId="9393" xr:uid="{00000000-0005-0000-0000-0000FB270000}"/>
    <cellStyle name="40% - Accent6 6 2 2 4 2" xfId="16885" xr:uid="{00000000-0005-0000-0000-0000FC270000}"/>
    <cellStyle name="40% - Accent6 6 2 2 5" xfId="9390" xr:uid="{00000000-0005-0000-0000-0000FD270000}"/>
    <cellStyle name="40% - Accent6 6 2 2 6" xfId="13861" xr:uid="{00000000-0005-0000-0000-0000FE270000}"/>
    <cellStyle name="40% - Accent6 6 2 3" xfId="2537" xr:uid="{00000000-0005-0000-0000-0000FF270000}"/>
    <cellStyle name="40% - Accent6 6 2 3 2" xfId="9394" xr:uid="{00000000-0005-0000-0000-000000280000}"/>
    <cellStyle name="40% - Accent6 6 2 3 3" xfId="13862" xr:uid="{00000000-0005-0000-0000-000001280000}"/>
    <cellStyle name="40% - Accent6 6 2 4" xfId="4912" xr:uid="{00000000-0005-0000-0000-000002280000}"/>
    <cellStyle name="40% - Accent6 6 2 4 2" xfId="9395" xr:uid="{00000000-0005-0000-0000-000003280000}"/>
    <cellStyle name="40% - Accent6 6 2 4 3" xfId="16886" xr:uid="{00000000-0005-0000-0000-000004280000}"/>
    <cellStyle name="40% - Accent6 6 2 5" xfId="9396" xr:uid="{00000000-0005-0000-0000-000005280000}"/>
    <cellStyle name="40% - Accent6 6 2 5 2" xfId="16887" xr:uid="{00000000-0005-0000-0000-000006280000}"/>
    <cellStyle name="40% - Accent6 6 2 6" xfId="9389" xr:uid="{00000000-0005-0000-0000-000007280000}"/>
    <cellStyle name="40% - Accent6 6 2 7" xfId="13860" xr:uid="{00000000-0005-0000-0000-000008280000}"/>
    <cellStyle name="40% - Accent6 6 3" xfId="1082" xr:uid="{00000000-0005-0000-0000-000009280000}"/>
    <cellStyle name="40% - Accent6 6 3 2" xfId="1801" xr:uid="{00000000-0005-0000-0000-00000A280000}"/>
    <cellStyle name="40% - Accent6 6 3 2 2" xfId="3837" xr:uid="{00000000-0005-0000-0000-00000B280000}"/>
    <cellStyle name="40% - Accent6 6 3 2 2 2" xfId="9399" xr:uid="{00000000-0005-0000-0000-00000C280000}"/>
    <cellStyle name="40% - Accent6 6 3 2 2 3" xfId="16888" xr:uid="{00000000-0005-0000-0000-00000D280000}"/>
    <cellStyle name="40% - Accent6 6 3 2 3" xfId="4915" xr:uid="{00000000-0005-0000-0000-00000E280000}"/>
    <cellStyle name="40% - Accent6 6 3 2 3 2" xfId="9400" xr:uid="{00000000-0005-0000-0000-00000F280000}"/>
    <cellStyle name="40% - Accent6 6 3 2 3 3" xfId="16889" xr:uid="{00000000-0005-0000-0000-000010280000}"/>
    <cellStyle name="40% - Accent6 6 3 2 4" xfId="9401" xr:uid="{00000000-0005-0000-0000-000011280000}"/>
    <cellStyle name="40% - Accent6 6 3 2 4 2" xfId="16890" xr:uid="{00000000-0005-0000-0000-000012280000}"/>
    <cellStyle name="40% - Accent6 6 3 2 5" xfId="9398" xr:uid="{00000000-0005-0000-0000-000013280000}"/>
    <cellStyle name="40% - Accent6 6 3 2 6" xfId="13864" xr:uid="{00000000-0005-0000-0000-000014280000}"/>
    <cellStyle name="40% - Accent6 6 3 3" xfId="2538" xr:uid="{00000000-0005-0000-0000-000015280000}"/>
    <cellStyle name="40% - Accent6 6 3 3 2" xfId="9402" xr:uid="{00000000-0005-0000-0000-000016280000}"/>
    <cellStyle name="40% - Accent6 6 3 3 3" xfId="13865" xr:uid="{00000000-0005-0000-0000-000017280000}"/>
    <cellStyle name="40% - Accent6 6 3 4" xfId="4914" xr:uid="{00000000-0005-0000-0000-000018280000}"/>
    <cellStyle name="40% - Accent6 6 3 4 2" xfId="9403" xr:uid="{00000000-0005-0000-0000-000019280000}"/>
    <cellStyle name="40% - Accent6 6 3 4 3" xfId="16891" xr:uid="{00000000-0005-0000-0000-00001A280000}"/>
    <cellStyle name="40% - Accent6 6 3 5" xfId="9404" xr:uid="{00000000-0005-0000-0000-00001B280000}"/>
    <cellStyle name="40% - Accent6 6 3 5 2" xfId="16892" xr:uid="{00000000-0005-0000-0000-00001C280000}"/>
    <cellStyle name="40% - Accent6 6 3 6" xfId="9397" xr:uid="{00000000-0005-0000-0000-00001D280000}"/>
    <cellStyle name="40% - Accent6 6 3 7" xfId="13863" xr:uid="{00000000-0005-0000-0000-00001E280000}"/>
    <cellStyle name="40% - Accent6 6 4" xfId="1799" xr:uid="{00000000-0005-0000-0000-00001F280000}"/>
    <cellStyle name="40% - Accent6 6 4 2" xfId="3897" xr:uid="{00000000-0005-0000-0000-000020280000}"/>
    <cellStyle name="40% - Accent6 6 4 2 2" xfId="4917" xr:uid="{00000000-0005-0000-0000-000021280000}"/>
    <cellStyle name="40% - Accent6 6 4 2 2 2" xfId="9407" xr:uid="{00000000-0005-0000-0000-000022280000}"/>
    <cellStyle name="40% - Accent6 6 4 2 2 3" xfId="16893" xr:uid="{00000000-0005-0000-0000-000023280000}"/>
    <cellStyle name="40% - Accent6 6 4 2 3" xfId="9408" xr:uid="{00000000-0005-0000-0000-000024280000}"/>
    <cellStyle name="40% - Accent6 6 4 2 3 2" xfId="16894" xr:uid="{00000000-0005-0000-0000-000025280000}"/>
    <cellStyle name="40% - Accent6 6 4 2 4" xfId="9406" xr:uid="{00000000-0005-0000-0000-000026280000}"/>
    <cellStyle name="40% - Accent6 6 4 2 5" xfId="13867" xr:uid="{00000000-0005-0000-0000-000027280000}"/>
    <cellStyle name="40% - Accent6 6 4 3" xfId="2539" xr:uid="{00000000-0005-0000-0000-000028280000}"/>
    <cellStyle name="40% - Accent6 6 4 3 2" xfId="9409" xr:uid="{00000000-0005-0000-0000-000029280000}"/>
    <cellStyle name="40% - Accent6 6 4 3 3" xfId="13868" xr:uid="{00000000-0005-0000-0000-00002A280000}"/>
    <cellStyle name="40% - Accent6 6 4 4" xfId="4916" xr:uid="{00000000-0005-0000-0000-00002B280000}"/>
    <cellStyle name="40% - Accent6 6 4 4 2" xfId="9410" xr:uid="{00000000-0005-0000-0000-00002C280000}"/>
    <cellStyle name="40% - Accent6 6 4 4 3" xfId="16895" xr:uid="{00000000-0005-0000-0000-00002D280000}"/>
    <cellStyle name="40% - Accent6 6 4 5" xfId="9411" xr:uid="{00000000-0005-0000-0000-00002E280000}"/>
    <cellStyle name="40% - Accent6 6 4 5 2" xfId="16896" xr:uid="{00000000-0005-0000-0000-00002F280000}"/>
    <cellStyle name="40% - Accent6 6 4 6" xfId="9405" xr:uid="{00000000-0005-0000-0000-000030280000}"/>
    <cellStyle name="40% - Accent6 6 4 7" xfId="13866" xr:uid="{00000000-0005-0000-0000-000031280000}"/>
    <cellStyle name="40% - Accent6 6 5" xfId="3989" xr:uid="{00000000-0005-0000-0000-000032280000}"/>
    <cellStyle name="40% - Accent6 6 5 2" xfId="4918" xr:uid="{00000000-0005-0000-0000-000033280000}"/>
    <cellStyle name="40% - Accent6 6 5 2 2" xfId="9413" xr:uid="{00000000-0005-0000-0000-000034280000}"/>
    <cellStyle name="40% - Accent6 6 5 2 3" xfId="13870" xr:uid="{00000000-0005-0000-0000-000035280000}"/>
    <cellStyle name="40% - Accent6 6 5 3" xfId="9414" xr:uid="{00000000-0005-0000-0000-000036280000}"/>
    <cellStyle name="40% - Accent6 6 5 3 2" xfId="16897" xr:uid="{00000000-0005-0000-0000-000037280000}"/>
    <cellStyle name="40% - Accent6 6 5 4" xfId="9412" xr:uid="{00000000-0005-0000-0000-000038280000}"/>
    <cellStyle name="40% - Accent6 6 5 5" xfId="13869" xr:uid="{00000000-0005-0000-0000-000039280000}"/>
    <cellStyle name="40% - Accent6 6 6" xfId="3627" xr:uid="{00000000-0005-0000-0000-00003A280000}"/>
    <cellStyle name="40% - Accent6 6 6 2" xfId="4919" xr:uid="{00000000-0005-0000-0000-00003B280000}"/>
    <cellStyle name="40% - Accent6 6 6 2 2" xfId="9416" xr:uid="{00000000-0005-0000-0000-00003C280000}"/>
    <cellStyle name="40% - Accent6 6 6 2 3" xfId="13872" xr:uid="{00000000-0005-0000-0000-00003D280000}"/>
    <cellStyle name="40% - Accent6 6 6 3" xfId="9417" xr:uid="{00000000-0005-0000-0000-00003E280000}"/>
    <cellStyle name="40% - Accent6 6 6 3 2" xfId="16898" xr:uid="{00000000-0005-0000-0000-00003F280000}"/>
    <cellStyle name="40% - Accent6 6 6 4" xfId="9415" xr:uid="{00000000-0005-0000-0000-000040280000}"/>
    <cellStyle name="40% - Accent6 6 6 5" xfId="13871" xr:uid="{00000000-0005-0000-0000-000041280000}"/>
    <cellStyle name="40% - Accent6 6 7" xfId="2536" xr:uid="{00000000-0005-0000-0000-000042280000}"/>
    <cellStyle name="40% - Accent6 6 7 2" xfId="9418" xr:uid="{00000000-0005-0000-0000-000043280000}"/>
    <cellStyle name="40% - Accent6 6 7 3" xfId="13873" xr:uid="{00000000-0005-0000-0000-000044280000}"/>
    <cellStyle name="40% - Accent6 6 8" xfId="4911" xr:uid="{00000000-0005-0000-0000-000045280000}"/>
    <cellStyle name="40% - Accent6 6 8 2" xfId="9419" xr:uid="{00000000-0005-0000-0000-000046280000}"/>
    <cellStyle name="40% - Accent6 6 8 3" xfId="13874" xr:uid="{00000000-0005-0000-0000-000047280000}"/>
    <cellStyle name="40% - Accent6 6 9" xfId="9420" xr:uid="{00000000-0005-0000-0000-000048280000}"/>
    <cellStyle name="40% - Accent6 6 9 2" xfId="13875" xr:uid="{00000000-0005-0000-0000-000049280000}"/>
    <cellStyle name="40% - Accent6 7" xfId="531" xr:uid="{00000000-0005-0000-0000-00004A280000}"/>
    <cellStyle name="40% - Accent6 7 2" xfId="1083" xr:uid="{00000000-0005-0000-0000-00004B280000}"/>
    <cellStyle name="40% - Accent6 7 2 2" xfId="3907" xr:uid="{00000000-0005-0000-0000-00004C280000}"/>
    <cellStyle name="40% - Accent6 7 2 2 2" xfId="4922" xr:uid="{00000000-0005-0000-0000-00004D280000}"/>
    <cellStyle name="40% - Accent6 7 2 2 2 2" xfId="9424" xr:uid="{00000000-0005-0000-0000-00004E280000}"/>
    <cellStyle name="40% - Accent6 7 2 2 2 3" xfId="16899" xr:uid="{00000000-0005-0000-0000-00004F280000}"/>
    <cellStyle name="40% - Accent6 7 2 2 3" xfId="9425" xr:uid="{00000000-0005-0000-0000-000050280000}"/>
    <cellStyle name="40% - Accent6 7 2 2 3 2" xfId="16900" xr:uid="{00000000-0005-0000-0000-000051280000}"/>
    <cellStyle name="40% - Accent6 7 2 2 4" xfId="9423" xr:uid="{00000000-0005-0000-0000-000052280000}"/>
    <cellStyle name="40% - Accent6 7 2 2 5" xfId="13878" xr:uid="{00000000-0005-0000-0000-000053280000}"/>
    <cellStyle name="40% - Accent6 7 2 3" xfId="2541" xr:uid="{00000000-0005-0000-0000-000054280000}"/>
    <cellStyle name="40% - Accent6 7 2 3 2" xfId="9426" xr:uid="{00000000-0005-0000-0000-000055280000}"/>
    <cellStyle name="40% - Accent6 7 2 3 3" xfId="13879" xr:uid="{00000000-0005-0000-0000-000056280000}"/>
    <cellStyle name="40% - Accent6 7 2 4" xfId="4921" xr:uid="{00000000-0005-0000-0000-000057280000}"/>
    <cellStyle name="40% - Accent6 7 2 4 2" xfId="9427" xr:uid="{00000000-0005-0000-0000-000058280000}"/>
    <cellStyle name="40% - Accent6 7 2 4 3" xfId="16901" xr:uid="{00000000-0005-0000-0000-000059280000}"/>
    <cellStyle name="40% - Accent6 7 2 5" xfId="9428" xr:uid="{00000000-0005-0000-0000-00005A280000}"/>
    <cellStyle name="40% - Accent6 7 2 5 2" xfId="16902" xr:uid="{00000000-0005-0000-0000-00005B280000}"/>
    <cellStyle name="40% - Accent6 7 2 6" xfId="9422" xr:uid="{00000000-0005-0000-0000-00005C280000}"/>
    <cellStyle name="40% - Accent6 7 2 7" xfId="13877" xr:uid="{00000000-0005-0000-0000-00005D280000}"/>
    <cellStyle name="40% - Accent6 7 3" xfId="1802" xr:uid="{00000000-0005-0000-0000-00005E280000}"/>
    <cellStyle name="40% - Accent6 7 3 2" xfId="4003" xr:uid="{00000000-0005-0000-0000-00005F280000}"/>
    <cellStyle name="40% - Accent6 7 3 2 2" xfId="9430" xr:uid="{00000000-0005-0000-0000-000060280000}"/>
    <cellStyle name="40% - Accent6 7 3 2 3" xfId="13881" xr:uid="{00000000-0005-0000-0000-000061280000}"/>
    <cellStyle name="40% - Accent6 7 3 3" xfId="4923" xr:uid="{00000000-0005-0000-0000-000062280000}"/>
    <cellStyle name="40% - Accent6 7 3 3 2" xfId="9431" xr:uid="{00000000-0005-0000-0000-000063280000}"/>
    <cellStyle name="40% - Accent6 7 3 3 3" xfId="16903" xr:uid="{00000000-0005-0000-0000-000064280000}"/>
    <cellStyle name="40% - Accent6 7 3 4" xfId="9432" xr:uid="{00000000-0005-0000-0000-000065280000}"/>
    <cellStyle name="40% - Accent6 7 3 4 2" xfId="16904" xr:uid="{00000000-0005-0000-0000-000066280000}"/>
    <cellStyle name="40% - Accent6 7 3 5" xfId="9429" xr:uid="{00000000-0005-0000-0000-000067280000}"/>
    <cellStyle name="40% - Accent6 7 3 6" xfId="13880" xr:uid="{00000000-0005-0000-0000-000068280000}"/>
    <cellStyle name="40% - Accent6 7 4" xfId="3677" xr:uid="{00000000-0005-0000-0000-000069280000}"/>
    <cellStyle name="40% - Accent6 7 4 2" xfId="4924" xr:uid="{00000000-0005-0000-0000-00006A280000}"/>
    <cellStyle name="40% - Accent6 7 4 2 2" xfId="9434" xr:uid="{00000000-0005-0000-0000-00006B280000}"/>
    <cellStyle name="40% - Accent6 7 4 2 3" xfId="13883" xr:uid="{00000000-0005-0000-0000-00006C280000}"/>
    <cellStyle name="40% - Accent6 7 4 3" xfId="9435" xr:uid="{00000000-0005-0000-0000-00006D280000}"/>
    <cellStyle name="40% - Accent6 7 4 3 2" xfId="16905" xr:uid="{00000000-0005-0000-0000-00006E280000}"/>
    <cellStyle name="40% - Accent6 7 4 4" xfId="9433" xr:uid="{00000000-0005-0000-0000-00006F280000}"/>
    <cellStyle name="40% - Accent6 7 4 5" xfId="13882" xr:uid="{00000000-0005-0000-0000-000070280000}"/>
    <cellStyle name="40% - Accent6 7 5" xfId="2540" xr:uid="{00000000-0005-0000-0000-000071280000}"/>
    <cellStyle name="40% - Accent6 7 5 2" xfId="9436" xr:uid="{00000000-0005-0000-0000-000072280000}"/>
    <cellStyle name="40% - Accent6 7 5 3" xfId="13884" xr:uid="{00000000-0005-0000-0000-000073280000}"/>
    <cellStyle name="40% - Accent6 7 6" xfId="4920" xr:uid="{00000000-0005-0000-0000-000074280000}"/>
    <cellStyle name="40% - Accent6 7 6 2" xfId="9437" xr:uid="{00000000-0005-0000-0000-000075280000}"/>
    <cellStyle name="40% - Accent6 7 6 3" xfId="13885" xr:uid="{00000000-0005-0000-0000-000076280000}"/>
    <cellStyle name="40% - Accent6 7 7" xfId="9438" xr:uid="{00000000-0005-0000-0000-000077280000}"/>
    <cellStyle name="40% - Accent6 7 7 2" xfId="13886" xr:uid="{00000000-0005-0000-0000-000078280000}"/>
    <cellStyle name="40% - Accent6 7 8" xfId="9421" xr:uid="{00000000-0005-0000-0000-000079280000}"/>
    <cellStyle name="40% - Accent6 7 9" xfId="13876" xr:uid="{00000000-0005-0000-0000-00007A280000}"/>
    <cellStyle name="40% - Accent6 8" xfId="1333" xr:uid="{00000000-0005-0000-0000-00007B280000}"/>
    <cellStyle name="40% - Accent6 8 2" xfId="1803" xr:uid="{00000000-0005-0000-0000-00007C280000}"/>
    <cellStyle name="40% - Accent6 8 2 2" xfId="3727" xr:uid="{00000000-0005-0000-0000-00007D280000}"/>
    <cellStyle name="40% - Accent6 8 2 2 2" xfId="9441" xr:uid="{00000000-0005-0000-0000-00007E280000}"/>
    <cellStyle name="40% - Accent6 8 2 2 3" xfId="13889" xr:uid="{00000000-0005-0000-0000-00007F280000}"/>
    <cellStyle name="40% - Accent6 8 2 3" xfId="4926" xr:uid="{00000000-0005-0000-0000-000080280000}"/>
    <cellStyle name="40% - Accent6 8 2 3 2" xfId="9442" xr:uid="{00000000-0005-0000-0000-000081280000}"/>
    <cellStyle name="40% - Accent6 8 2 3 3" xfId="16906" xr:uid="{00000000-0005-0000-0000-000082280000}"/>
    <cellStyle name="40% - Accent6 8 2 4" xfId="9443" xr:uid="{00000000-0005-0000-0000-000083280000}"/>
    <cellStyle name="40% - Accent6 8 2 4 2" xfId="16907" xr:uid="{00000000-0005-0000-0000-000084280000}"/>
    <cellStyle name="40% - Accent6 8 2 5" xfId="9440" xr:uid="{00000000-0005-0000-0000-000085280000}"/>
    <cellStyle name="40% - Accent6 8 2 6" xfId="13888" xr:uid="{00000000-0005-0000-0000-000086280000}"/>
    <cellStyle name="40% - Accent6 8 3" xfId="2542" xr:uid="{00000000-0005-0000-0000-000087280000}"/>
    <cellStyle name="40% - Accent6 8 3 2" xfId="9444" xr:uid="{00000000-0005-0000-0000-000088280000}"/>
    <cellStyle name="40% - Accent6 8 3 3" xfId="13890" xr:uid="{00000000-0005-0000-0000-000089280000}"/>
    <cellStyle name="40% - Accent6 8 4" xfId="4925" xr:uid="{00000000-0005-0000-0000-00008A280000}"/>
    <cellStyle name="40% - Accent6 8 4 2" xfId="9445" xr:uid="{00000000-0005-0000-0000-00008B280000}"/>
    <cellStyle name="40% - Accent6 8 4 3" xfId="16908" xr:uid="{00000000-0005-0000-0000-00008C280000}"/>
    <cellStyle name="40% - Accent6 8 5" xfId="9446" xr:uid="{00000000-0005-0000-0000-00008D280000}"/>
    <cellStyle name="40% - Accent6 8 5 2" xfId="16909" xr:uid="{00000000-0005-0000-0000-00008E280000}"/>
    <cellStyle name="40% - Accent6 8 6" xfId="9439" xr:uid="{00000000-0005-0000-0000-00008F280000}"/>
    <cellStyle name="40% - Accent6 8 7" xfId="13887" xr:uid="{00000000-0005-0000-0000-000090280000}"/>
    <cellStyle name="40% - Accent6 9" xfId="1063" xr:uid="{00000000-0005-0000-0000-000091280000}"/>
    <cellStyle name="40% - Accent6 9 2" xfId="1804" xr:uid="{00000000-0005-0000-0000-000092280000}"/>
    <cellStyle name="40% - Accent6 9 2 2" xfId="3787" xr:uid="{00000000-0005-0000-0000-000093280000}"/>
    <cellStyle name="40% - Accent6 9 2 2 2" xfId="9449" xr:uid="{00000000-0005-0000-0000-000094280000}"/>
    <cellStyle name="40% - Accent6 9 2 2 3" xfId="16910" xr:uid="{00000000-0005-0000-0000-000095280000}"/>
    <cellStyle name="40% - Accent6 9 2 3" xfId="4928" xr:uid="{00000000-0005-0000-0000-000096280000}"/>
    <cellStyle name="40% - Accent6 9 2 3 2" xfId="9450" xr:uid="{00000000-0005-0000-0000-000097280000}"/>
    <cellStyle name="40% - Accent6 9 2 3 3" xfId="16911" xr:uid="{00000000-0005-0000-0000-000098280000}"/>
    <cellStyle name="40% - Accent6 9 2 4" xfId="9451" xr:uid="{00000000-0005-0000-0000-000099280000}"/>
    <cellStyle name="40% - Accent6 9 2 4 2" xfId="16912" xr:uid="{00000000-0005-0000-0000-00009A280000}"/>
    <cellStyle name="40% - Accent6 9 2 5" xfId="9448" xr:uid="{00000000-0005-0000-0000-00009B280000}"/>
    <cellStyle name="40% - Accent6 9 2 6" xfId="13892" xr:uid="{00000000-0005-0000-0000-00009C280000}"/>
    <cellStyle name="40% - Accent6 9 3" xfId="2543" xr:uid="{00000000-0005-0000-0000-00009D280000}"/>
    <cellStyle name="40% - Accent6 9 3 2" xfId="9452" xr:uid="{00000000-0005-0000-0000-00009E280000}"/>
    <cellStyle name="40% - Accent6 9 3 3" xfId="13893" xr:uid="{00000000-0005-0000-0000-00009F280000}"/>
    <cellStyle name="40% - Accent6 9 4" xfId="4927" xr:uid="{00000000-0005-0000-0000-0000A0280000}"/>
    <cellStyle name="40% - Accent6 9 4 2" xfId="9453" xr:uid="{00000000-0005-0000-0000-0000A1280000}"/>
    <cellStyle name="40% - Accent6 9 4 3" xfId="16913" xr:uid="{00000000-0005-0000-0000-0000A2280000}"/>
    <cellStyle name="40% - Accent6 9 5" xfId="9454" xr:uid="{00000000-0005-0000-0000-0000A3280000}"/>
    <cellStyle name="40% - Accent6 9 5 2" xfId="16914" xr:uid="{00000000-0005-0000-0000-0000A4280000}"/>
    <cellStyle name="40% - Accent6 9 6" xfId="9447" xr:uid="{00000000-0005-0000-0000-0000A5280000}"/>
    <cellStyle name="40% - Accent6 9 7" xfId="13891" xr:uid="{00000000-0005-0000-0000-0000A6280000}"/>
    <cellStyle name="60% - Accent1" xfId="24" builtinId="32" customBuiltin="1"/>
    <cellStyle name="60% - Accent1 2" xfId="3500" xr:uid="{00000000-0005-0000-0000-0000A8280000}"/>
    <cellStyle name="60% - Accent1 2 2" xfId="9456" xr:uid="{00000000-0005-0000-0000-0000A9280000}"/>
    <cellStyle name="60% - Accent1 2 3" xfId="9455" xr:uid="{00000000-0005-0000-0000-0000AA280000}"/>
    <cellStyle name="60% - Accent1 3" xfId="2544" xr:uid="{00000000-0005-0000-0000-0000AB280000}"/>
    <cellStyle name="60% - Accent1 4" xfId="9457" xr:uid="{00000000-0005-0000-0000-0000AC280000}"/>
    <cellStyle name="60% - Accent2" xfId="28" builtinId="36" customBuiltin="1"/>
    <cellStyle name="60% - Accent2 2" xfId="3495" xr:uid="{00000000-0005-0000-0000-0000AE280000}"/>
    <cellStyle name="60% - Accent2 2 2" xfId="9459" xr:uid="{00000000-0005-0000-0000-0000AF280000}"/>
    <cellStyle name="60% - Accent2 2 3" xfId="9458" xr:uid="{00000000-0005-0000-0000-0000B0280000}"/>
    <cellStyle name="60% - Accent2 3" xfId="2545" xr:uid="{00000000-0005-0000-0000-0000B1280000}"/>
    <cellStyle name="60% - Accent2 4" xfId="9460" xr:uid="{00000000-0005-0000-0000-0000B2280000}"/>
    <cellStyle name="60% - Accent3" xfId="32" builtinId="40" customBuiltin="1"/>
    <cellStyle name="60% - Accent3 2" xfId="3512" xr:uid="{00000000-0005-0000-0000-0000B4280000}"/>
    <cellStyle name="60% - Accent3 2 2" xfId="9462" xr:uid="{00000000-0005-0000-0000-0000B5280000}"/>
    <cellStyle name="60% - Accent3 2 3" xfId="9461" xr:uid="{00000000-0005-0000-0000-0000B6280000}"/>
    <cellStyle name="60% - Accent3 3" xfId="2546" xr:uid="{00000000-0005-0000-0000-0000B7280000}"/>
    <cellStyle name="60% - Accent3 4" xfId="9463" xr:uid="{00000000-0005-0000-0000-0000B8280000}"/>
    <cellStyle name="60% - Accent4" xfId="36" builtinId="44" customBuiltin="1"/>
    <cellStyle name="60% - Accent4 2" xfId="3510" xr:uid="{00000000-0005-0000-0000-0000BA280000}"/>
    <cellStyle name="60% - Accent4 2 2" xfId="9465" xr:uid="{00000000-0005-0000-0000-0000BB280000}"/>
    <cellStyle name="60% - Accent4 2 3" xfId="9464" xr:uid="{00000000-0005-0000-0000-0000BC280000}"/>
    <cellStyle name="60% - Accent4 3" xfId="2547" xr:uid="{00000000-0005-0000-0000-0000BD280000}"/>
    <cellStyle name="60% - Accent4 4" xfId="9466" xr:uid="{00000000-0005-0000-0000-0000BE280000}"/>
    <cellStyle name="60% - Accent5" xfId="40" builtinId="48" customBuiltin="1"/>
    <cellStyle name="60% - Accent5 2" xfId="3514" xr:uid="{00000000-0005-0000-0000-0000C0280000}"/>
    <cellStyle name="60% - Accent5 2 2" xfId="9468" xr:uid="{00000000-0005-0000-0000-0000C1280000}"/>
    <cellStyle name="60% - Accent5 2 3" xfId="9467" xr:uid="{00000000-0005-0000-0000-0000C2280000}"/>
    <cellStyle name="60% - Accent5 3" xfId="2548" xr:uid="{00000000-0005-0000-0000-0000C3280000}"/>
    <cellStyle name="60% - Accent5 4" xfId="9469" xr:uid="{00000000-0005-0000-0000-0000C4280000}"/>
    <cellStyle name="60% - Accent6" xfId="44" builtinId="52" customBuiltin="1"/>
    <cellStyle name="60% - Accent6 2" xfId="3517" xr:uid="{00000000-0005-0000-0000-0000C6280000}"/>
    <cellStyle name="60% - Accent6 2 2" xfId="9471" xr:uid="{00000000-0005-0000-0000-0000C7280000}"/>
    <cellStyle name="60% - Accent6 2 3" xfId="9470" xr:uid="{00000000-0005-0000-0000-0000C8280000}"/>
    <cellStyle name="60% - Accent6 3" xfId="2549" xr:uid="{00000000-0005-0000-0000-0000C9280000}"/>
    <cellStyle name="60% - Accent6 4" xfId="9472" xr:uid="{00000000-0005-0000-0000-0000CA280000}"/>
    <cellStyle name="Accent1" xfId="21" builtinId="29" customBuiltin="1"/>
    <cellStyle name="Accent1 2" xfId="3505" xr:uid="{00000000-0005-0000-0000-0000CC280000}"/>
    <cellStyle name="Accent1 2 2" xfId="9474" xr:uid="{00000000-0005-0000-0000-0000CD280000}"/>
    <cellStyle name="Accent1 2 3" xfId="9473" xr:uid="{00000000-0005-0000-0000-0000CE280000}"/>
    <cellStyle name="Accent1 3" xfId="2550" xr:uid="{00000000-0005-0000-0000-0000CF280000}"/>
    <cellStyle name="Accent1 4" xfId="9475" xr:uid="{00000000-0005-0000-0000-0000D0280000}"/>
    <cellStyle name="Accent2" xfId="25" builtinId="33" customBuiltin="1"/>
    <cellStyle name="Accent2 2" xfId="3484" xr:uid="{00000000-0005-0000-0000-0000D2280000}"/>
    <cellStyle name="Accent2 2 2" xfId="9477" xr:uid="{00000000-0005-0000-0000-0000D3280000}"/>
    <cellStyle name="Accent2 2 3" xfId="9476" xr:uid="{00000000-0005-0000-0000-0000D4280000}"/>
    <cellStyle name="Accent2 3" xfId="2551" xr:uid="{00000000-0005-0000-0000-0000D5280000}"/>
    <cellStyle name="Accent2 4" xfId="9478" xr:uid="{00000000-0005-0000-0000-0000D6280000}"/>
    <cellStyle name="Accent3" xfId="29" builtinId="37" customBuiltin="1"/>
    <cellStyle name="Accent3 2" xfId="3491" xr:uid="{00000000-0005-0000-0000-0000D8280000}"/>
    <cellStyle name="Accent3 2 2" xfId="9480" xr:uid="{00000000-0005-0000-0000-0000D9280000}"/>
    <cellStyle name="Accent3 2 3" xfId="9479" xr:uid="{00000000-0005-0000-0000-0000DA280000}"/>
    <cellStyle name="Accent3 3" xfId="2552" xr:uid="{00000000-0005-0000-0000-0000DB280000}"/>
    <cellStyle name="Accent3 4" xfId="9481" xr:uid="{00000000-0005-0000-0000-0000DC280000}"/>
    <cellStyle name="Accent4" xfId="33" builtinId="41" customBuiltin="1"/>
    <cellStyle name="Accent4 2" xfId="3488" xr:uid="{00000000-0005-0000-0000-0000DE280000}"/>
    <cellStyle name="Accent4 2 2" xfId="9483" xr:uid="{00000000-0005-0000-0000-0000DF280000}"/>
    <cellStyle name="Accent4 2 3" xfId="9482" xr:uid="{00000000-0005-0000-0000-0000E0280000}"/>
    <cellStyle name="Accent4 3" xfId="2553" xr:uid="{00000000-0005-0000-0000-0000E1280000}"/>
    <cellStyle name="Accent4 4" xfId="9484" xr:uid="{00000000-0005-0000-0000-0000E2280000}"/>
    <cellStyle name="Accent5" xfId="37" builtinId="45" customBuiltin="1"/>
    <cellStyle name="Accent6" xfId="41" builtinId="49" customBuiltin="1"/>
    <cellStyle name="Accent6 2" xfId="3515" xr:uid="{00000000-0005-0000-0000-0000E5280000}"/>
    <cellStyle name="Accent6 2 2" xfId="9486" xr:uid="{00000000-0005-0000-0000-0000E6280000}"/>
    <cellStyle name="Accent6 2 3" xfId="9485" xr:uid="{00000000-0005-0000-0000-0000E7280000}"/>
    <cellStyle name="Accent6 3" xfId="2554" xr:uid="{00000000-0005-0000-0000-0000E8280000}"/>
    <cellStyle name="Accent6 4" xfId="9487" xr:uid="{00000000-0005-0000-0000-0000E9280000}"/>
    <cellStyle name="Bad" xfId="11" builtinId="27" customBuiltin="1"/>
    <cellStyle name="Bad 2" xfId="3492" xr:uid="{00000000-0005-0000-0000-0000EB280000}"/>
    <cellStyle name="Bad 2 2" xfId="9489" xr:uid="{00000000-0005-0000-0000-0000EC280000}"/>
    <cellStyle name="Bad 2 3" xfId="9488" xr:uid="{00000000-0005-0000-0000-0000ED280000}"/>
    <cellStyle name="Bad 3" xfId="2555" xr:uid="{00000000-0005-0000-0000-0000EE280000}"/>
    <cellStyle name="Bad 4" xfId="9490" xr:uid="{00000000-0005-0000-0000-0000EF280000}"/>
    <cellStyle name="Calculation" xfId="15" builtinId="22" customBuiltin="1"/>
    <cellStyle name="Calculation 2" xfId="3509" xr:uid="{00000000-0005-0000-0000-0000F1280000}"/>
    <cellStyle name="Calculation 2 2" xfId="9492" xr:uid="{00000000-0005-0000-0000-0000F2280000}"/>
    <cellStyle name="Calculation 2 3" xfId="9491" xr:uid="{00000000-0005-0000-0000-0000F3280000}"/>
    <cellStyle name="Calculation 3" xfId="2556" xr:uid="{00000000-0005-0000-0000-0000F4280000}"/>
    <cellStyle name="Calculation 4" xfId="9493" xr:uid="{00000000-0005-0000-0000-0000F5280000}"/>
    <cellStyle name="Check Cell" xfId="17" builtinId="23" customBuiltin="1"/>
    <cellStyle name="Comma" xfId="1" builtinId="3"/>
    <cellStyle name="Comma 10" xfId="167" xr:uid="{00000000-0005-0000-0000-0000F8280000}"/>
    <cellStyle name="Comma 11" xfId="168" xr:uid="{00000000-0005-0000-0000-0000F9280000}"/>
    <cellStyle name="Comma 12" xfId="2557" xr:uid="{00000000-0005-0000-0000-0000FA280000}"/>
    <cellStyle name="Comma 2" xfId="169" xr:uid="{00000000-0005-0000-0000-0000FB280000}"/>
    <cellStyle name="Comma 3" xfId="170" xr:uid="{00000000-0005-0000-0000-0000FC280000}"/>
    <cellStyle name="Comma 3 2" xfId="532" xr:uid="{00000000-0005-0000-0000-0000FD280000}"/>
    <cellStyle name="Comma 3 2 2" xfId="9494" xr:uid="{00000000-0005-0000-0000-0000FE280000}"/>
    <cellStyle name="Comma 3 2 2 2" xfId="16915" xr:uid="{00000000-0005-0000-0000-0000FF280000}"/>
    <cellStyle name="Comma 3 2 3" xfId="13894" xr:uid="{00000000-0005-0000-0000-000000290000}"/>
    <cellStyle name="Comma 3 3" xfId="2558" xr:uid="{00000000-0005-0000-0000-000001290000}"/>
    <cellStyle name="Comma 3 4" xfId="3507" xr:uid="{00000000-0005-0000-0000-000002290000}"/>
    <cellStyle name="Comma 3 4 2" xfId="4929" xr:uid="{00000000-0005-0000-0000-000003290000}"/>
    <cellStyle name="Comma 3 4 2 2" xfId="9496" xr:uid="{00000000-0005-0000-0000-000004290000}"/>
    <cellStyle name="Comma 3 4 3" xfId="9497" xr:uid="{00000000-0005-0000-0000-000005290000}"/>
    <cellStyle name="Comma 3 4 4" xfId="9495" xr:uid="{00000000-0005-0000-0000-000006290000}"/>
    <cellStyle name="Comma 3 5" xfId="13895" xr:uid="{00000000-0005-0000-0000-000007290000}"/>
    <cellStyle name="Comma 4" xfId="171" xr:uid="{00000000-0005-0000-0000-000008290000}"/>
    <cellStyle name="Comma 4 2" xfId="533" xr:uid="{00000000-0005-0000-0000-000009290000}"/>
    <cellStyle name="Comma 5" xfId="534" xr:uid="{00000000-0005-0000-0000-00000A290000}"/>
    <cellStyle name="Comma 5 2" xfId="535" xr:uid="{00000000-0005-0000-0000-00000B290000}"/>
    <cellStyle name="Comma 5 2 2" xfId="1085" xr:uid="{00000000-0005-0000-0000-00000C290000}"/>
    <cellStyle name="Comma 5 2 2 2" xfId="2562" xr:uid="{00000000-0005-0000-0000-00000D290000}"/>
    <cellStyle name="Comma 5 2 2 3" xfId="2561" xr:uid="{00000000-0005-0000-0000-00000E290000}"/>
    <cellStyle name="Comma 5 2 2 4" xfId="9498" xr:uid="{00000000-0005-0000-0000-00000F290000}"/>
    <cellStyle name="Comma 5 2 3" xfId="1806" xr:uid="{00000000-0005-0000-0000-000010290000}"/>
    <cellStyle name="Comma 5 2 3 2" xfId="2563" xr:uid="{00000000-0005-0000-0000-000011290000}"/>
    <cellStyle name="Comma 5 2 3 3" xfId="9499" xr:uid="{00000000-0005-0000-0000-000012290000}"/>
    <cellStyle name="Comma 5 2 4" xfId="2560" xr:uid="{00000000-0005-0000-0000-000013290000}"/>
    <cellStyle name="Comma 5 2 5" xfId="9500" xr:uid="{00000000-0005-0000-0000-000014290000}"/>
    <cellStyle name="Comma 5 3" xfId="536" xr:uid="{00000000-0005-0000-0000-000015290000}"/>
    <cellStyle name="Comma 5 3 2" xfId="1086" xr:uid="{00000000-0005-0000-0000-000016290000}"/>
    <cellStyle name="Comma 5 3 2 2" xfId="2566" xr:uid="{00000000-0005-0000-0000-000017290000}"/>
    <cellStyle name="Comma 5 3 2 3" xfId="2565" xr:uid="{00000000-0005-0000-0000-000018290000}"/>
    <cellStyle name="Comma 5 3 2 4" xfId="9501" xr:uid="{00000000-0005-0000-0000-000019290000}"/>
    <cellStyle name="Comma 5 3 3" xfId="1807" xr:uid="{00000000-0005-0000-0000-00001A290000}"/>
    <cellStyle name="Comma 5 3 3 2" xfId="2567" xr:uid="{00000000-0005-0000-0000-00001B290000}"/>
    <cellStyle name="Comma 5 3 3 3" xfId="9502" xr:uid="{00000000-0005-0000-0000-00001C290000}"/>
    <cellStyle name="Comma 5 3 4" xfId="2564" xr:uid="{00000000-0005-0000-0000-00001D290000}"/>
    <cellStyle name="Comma 5 3 5" xfId="9503" xr:uid="{00000000-0005-0000-0000-00001E290000}"/>
    <cellStyle name="Comma 5 4" xfId="1084" xr:uid="{00000000-0005-0000-0000-00001F290000}"/>
    <cellStyle name="Comma 5 4 2" xfId="2569" xr:uid="{00000000-0005-0000-0000-000020290000}"/>
    <cellStyle name="Comma 5 4 3" xfId="2568" xr:uid="{00000000-0005-0000-0000-000021290000}"/>
    <cellStyle name="Comma 5 4 4" xfId="9504" xr:uid="{00000000-0005-0000-0000-000022290000}"/>
    <cellStyle name="Comma 5 5" xfId="1805" xr:uid="{00000000-0005-0000-0000-000023290000}"/>
    <cellStyle name="Comma 5 5 2" xfId="2570" xr:uid="{00000000-0005-0000-0000-000024290000}"/>
    <cellStyle name="Comma 5 5 3" xfId="9505" xr:uid="{00000000-0005-0000-0000-000025290000}"/>
    <cellStyle name="Comma 5 6" xfId="2559" xr:uid="{00000000-0005-0000-0000-000026290000}"/>
    <cellStyle name="Comma 5 7" xfId="9506" xr:uid="{00000000-0005-0000-0000-000027290000}"/>
    <cellStyle name="Comma 6" xfId="537" xr:uid="{00000000-0005-0000-0000-000028290000}"/>
    <cellStyle name="Comma 7" xfId="538" xr:uid="{00000000-0005-0000-0000-000029290000}"/>
    <cellStyle name="Comma 7 2" xfId="1087" xr:uid="{00000000-0005-0000-0000-00002A290000}"/>
    <cellStyle name="Comma 7 2 2" xfId="2573" xr:uid="{00000000-0005-0000-0000-00002B290000}"/>
    <cellStyle name="Comma 7 2 3" xfId="2572" xr:uid="{00000000-0005-0000-0000-00002C290000}"/>
    <cellStyle name="Comma 7 2 4" xfId="9507" xr:uid="{00000000-0005-0000-0000-00002D290000}"/>
    <cellStyle name="Comma 7 3" xfId="1808" xr:uid="{00000000-0005-0000-0000-00002E290000}"/>
    <cellStyle name="Comma 7 3 2" xfId="2574" xr:uid="{00000000-0005-0000-0000-00002F290000}"/>
    <cellStyle name="Comma 7 3 3" xfId="9508" xr:uid="{00000000-0005-0000-0000-000030290000}"/>
    <cellStyle name="Comma 7 4" xfId="2571" xr:uid="{00000000-0005-0000-0000-000031290000}"/>
    <cellStyle name="Comma 7 5" xfId="9509" xr:uid="{00000000-0005-0000-0000-000032290000}"/>
    <cellStyle name="Comma 8" xfId="539" xr:uid="{00000000-0005-0000-0000-000033290000}"/>
    <cellStyle name="Comma 8 2" xfId="1088" xr:uid="{00000000-0005-0000-0000-000034290000}"/>
    <cellStyle name="Comma 8 2 2" xfId="2577" xr:uid="{00000000-0005-0000-0000-000035290000}"/>
    <cellStyle name="Comma 8 2 3" xfId="2576" xr:uid="{00000000-0005-0000-0000-000036290000}"/>
    <cellStyle name="Comma 8 2 4" xfId="9510" xr:uid="{00000000-0005-0000-0000-000037290000}"/>
    <cellStyle name="Comma 8 3" xfId="1809" xr:uid="{00000000-0005-0000-0000-000038290000}"/>
    <cellStyle name="Comma 8 3 2" xfId="2578" xr:uid="{00000000-0005-0000-0000-000039290000}"/>
    <cellStyle name="Comma 8 3 3" xfId="9511" xr:uid="{00000000-0005-0000-0000-00003A290000}"/>
    <cellStyle name="Comma 8 4" xfId="2575" xr:uid="{00000000-0005-0000-0000-00003B290000}"/>
    <cellStyle name="Comma 8 5" xfId="9512" xr:uid="{00000000-0005-0000-0000-00003C290000}"/>
    <cellStyle name="Comma 9" xfId="2579" xr:uid="{00000000-0005-0000-0000-00003D290000}"/>
    <cellStyle name="Comma 9 2" xfId="2580" xr:uid="{00000000-0005-0000-0000-00003E290000}"/>
    <cellStyle name="Comma0" xfId="2" xr:uid="{00000000-0005-0000-0000-00003F290000}"/>
    <cellStyle name="Comma0 2" xfId="540" xr:uid="{00000000-0005-0000-0000-000040290000}"/>
    <cellStyle name="Currency 2" xfId="172" xr:uid="{00000000-0005-0000-0000-000041290000}"/>
    <cellStyle name="Currency 2 2" xfId="173" xr:uid="{00000000-0005-0000-0000-000042290000}"/>
    <cellStyle name="Currency 2 2 2" xfId="542" xr:uid="{00000000-0005-0000-0000-000043290000}"/>
    <cellStyle name="Currency 2 2 2 2" xfId="543" xr:uid="{00000000-0005-0000-0000-000044290000}"/>
    <cellStyle name="Currency 2 2 2 2 2" xfId="1091" xr:uid="{00000000-0005-0000-0000-000045290000}"/>
    <cellStyle name="Currency 2 2 2 2 2 2" xfId="2585" xr:uid="{00000000-0005-0000-0000-000046290000}"/>
    <cellStyle name="Currency 2 2 2 2 2 3" xfId="2584" xr:uid="{00000000-0005-0000-0000-000047290000}"/>
    <cellStyle name="Currency 2 2 2 2 2 4" xfId="9513" xr:uid="{00000000-0005-0000-0000-000048290000}"/>
    <cellStyle name="Currency 2 2 2 2 3" xfId="1812" xr:uid="{00000000-0005-0000-0000-000049290000}"/>
    <cellStyle name="Currency 2 2 2 2 3 2" xfId="2586" xr:uid="{00000000-0005-0000-0000-00004A290000}"/>
    <cellStyle name="Currency 2 2 2 2 3 3" xfId="9514" xr:uid="{00000000-0005-0000-0000-00004B290000}"/>
    <cellStyle name="Currency 2 2 2 2 4" xfId="2583" xr:uid="{00000000-0005-0000-0000-00004C290000}"/>
    <cellStyle name="Currency 2 2 2 2 5" xfId="9515" xr:uid="{00000000-0005-0000-0000-00004D290000}"/>
    <cellStyle name="Currency 2 2 2 3" xfId="544" xr:uid="{00000000-0005-0000-0000-00004E290000}"/>
    <cellStyle name="Currency 2 2 2 3 2" xfId="1092" xr:uid="{00000000-0005-0000-0000-00004F290000}"/>
    <cellStyle name="Currency 2 2 2 3 2 2" xfId="2589" xr:uid="{00000000-0005-0000-0000-000050290000}"/>
    <cellStyle name="Currency 2 2 2 3 2 3" xfId="2588" xr:uid="{00000000-0005-0000-0000-000051290000}"/>
    <cellStyle name="Currency 2 2 2 3 2 4" xfId="9516" xr:uid="{00000000-0005-0000-0000-000052290000}"/>
    <cellStyle name="Currency 2 2 2 3 3" xfId="1813" xr:uid="{00000000-0005-0000-0000-000053290000}"/>
    <cellStyle name="Currency 2 2 2 3 3 2" xfId="2590" xr:uid="{00000000-0005-0000-0000-000054290000}"/>
    <cellStyle name="Currency 2 2 2 3 3 3" xfId="9517" xr:uid="{00000000-0005-0000-0000-000055290000}"/>
    <cellStyle name="Currency 2 2 2 3 4" xfId="2587" xr:uid="{00000000-0005-0000-0000-000056290000}"/>
    <cellStyle name="Currency 2 2 2 3 5" xfId="9518" xr:uid="{00000000-0005-0000-0000-000057290000}"/>
    <cellStyle name="Currency 2 2 2 4" xfId="1090" xr:uid="{00000000-0005-0000-0000-000058290000}"/>
    <cellStyle name="Currency 2 2 2 4 2" xfId="2592" xr:uid="{00000000-0005-0000-0000-000059290000}"/>
    <cellStyle name="Currency 2 2 2 4 3" xfId="2591" xr:uid="{00000000-0005-0000-0000-00005A290000}"/>
    <cellStyle name="Currency 2 2 2 4 4" xfId="9519" xr:uid="{00000000-0005-0000-0000-00005B290000}"/>
    <cellStyle name="Currency 2 2 2 5" xfId="1811" xr:uid="{00000000-0005-0000-0000-00005C290000}"/>
    <cellStyle name="Currency 2 2 2 5 2" xfId="2593" xr:uid="{00000000-0005-0000-0000-00005D290000}"/>
    <cellStyle name="Currency 2 2 2 5 3" xfId="9520" xr:uid="{00000000-0005-0000-0000-00005E290000}"/>
    <cellStyle name="Currency 2 2 2 6" xfId="2582" xr:uid="{00000000-0005-0000-0000-00005F290000}"/>
    <cellStyle name="Currency 2 2 2 7" xfId="9521" xr:uid="{00000000-0005-0000-0000-000060290000}"/>
    <cellStyle name="Currency 2 2 3" xfId="545" xr:uid="{00000000-0005-0000-0000-000061290000}"/>
    <cellStyle name="Currency 2 2 3 2" xfId="1093" xr:uid="{00000000-0005-0000-0000-000062290000}"/>
    <cellStyle name="Currency 2 2 3 2 2" xfId="2596" xr:uid="{00000000-0005-0000-0000-000063290000}"/>
    <cellStyle name="Currency 2 2 3 2 3" xfId="2595" xr:uid="{00000000-0005-0000-0000-000064290000}"/>
    <cellStyle name="Currency 2 2 3 2 4" xfId="9522" xr:uid="{00000000-0005-0000-0000-000065290000}"/>
    <cellStyle name="Currency 2 2 3 3" xfId="1814" xr:uid="{00000000-0005-0000-0000-000066290000}"/>
    <cellStyle name="Currency 2 2 3 3 2" xfId="2597" xr:uid="{00000000-0005-0000-0000-000067290000}"/>
    <cellStyle name="Currency 2 2 3 3 3" xfId="9523" xr:uid="{00000000-0005-0000-0000-000068290000}"/>
    <cellStyle name="Currency 2 2 3 4" xfId="2594" xr:uid="{00000000-0005-0000-0000-000069290000}"/>
    <cellStyle name="Currency 2 2 3 5" xfId="9524" xr:uid="{00000000-0005-0000-0000-00006A290000}"/>
    <cellStyle name="Currency 2 2 4" xfId="546" xr:uid="{00000000-0005-0000-0000-00006B290000}"/>
    <cellStyle name="Currency 2 2 4 2" xfId="1094" xr:uid="{00000000-0005-0000-0000-00006C290000}"/>
    <cellStyle name="Currency 2 2 4 2 2" xfId="2600" xr:uid="{00000000-0005-0000-0000-00006D290000}"/>
    <cellStyle name="Currency 2 2 4 2 3" xfId="2599" xr:uid="{00000000-0005-0000-0000-00006E290000}"/>
    <cellStyle name="Currency 2 2 4 2 4" xfId="9525" xr:uid="{00000000-0005-0000-0000-00006F290000}"/>
    <cellStyle name="Currency 2 2 4 3" xfId="1815" xr:uid="{00000000-0005-0000-0000-000070290000}"/>
    <cellStyle name="Currency 2 2 4 3 2" xfId="2601" xr:uid="{00000000-0005-0000-0000-000071290000}"/>
    <cellStyle name="Currency 2 2 4 3 3" xfId="9526" xr:uid="{00000000-0005-0000-0000-000072290000}"/>
    <cellStyle name="Currency 2 2 4 4" xfId="2598" xr:uid="{00000000-0005-0000-0000-000073290000}"/>
    <cellStyle name="Currency 2 2 4 5" xfId="9527" xr:uid="{00000000-0005-0000-0000-000074290000}"/>
    <cellStyle name="Currency 2 2 5" xfId="541" xr:uid="{00000000-0005-0000-0000-000075290000}"/>
    <cellStyle name="Currency 2 2 5 2" xfId="2603" xr:uid="{00000000-0005-0000-0000-000076290000}"/>
    <cellStyle name="Currency 2 2 5 3" xfId="2602" xr:uid="{00000000-0005-0000-0000-000077290000}"/>
    <cellStyle name="Currency 2 2 5 4" xfId="9528" xr:uid="{00000000-0005-0000-0000-000078290000}"/>
    <cellStyle name="Currency 2 2 6" xfId="1089" xr:uid="{00000000-0005-0000-0000-000079290000}"/>
    <cellStyle name="Currency 2 2 6 2" xfId="2604" xr:uid="{00000000-0005-0000-0000-00007A290000}"/>
    <cellStyle name="Currency 2 2 6 3" xfId="9529" xr:uid="{00000000-0005-0000-0000-00007B290000}"/>
    <cellStyle name="Currency 2 2 7" xfId="1810" xr:uid="{00000000-0005-0000-0000-00007C290000}"/>
    <cellStyle name="Currency 2 2 7 2" xfId="9530" xr:uid="{00000000-0005-0000-0000-00007D290000}"/>
    <cellStyle name="Currency 2 2 8" xfId="2581" xr:uid="{00000000-0005-0000-0000-00007E290000}"/>
    <cellStyle name="Currency 2 2 9" xfId="9531" xr:uid="{00000000-0005-0000-0000-00007F290000}"/>
    <cellStyle name="Currency 3" xfId="174" xr:uid="{00000000-0005-0000-0000-000080290000}"/>
    <cellStyle name="Currency 3 2" xfId="547" xr:uid="{00000000-0005-0000-0000-000081290000}"/>
    <cellStyle name="Currency 4" xfId="548" xr:uid="{00000000-0005-0000-0000-000082290000}"/>
    <cellStyle name="Currency 4 2" xfId="549" xr:uid="{00000000-0005-0000-0000-000083290000}"/>
    <cellStyle name="Currency 4 2 2" xfId="1096" xr:uid="{00000000-0005-0000-0000-000084290000}"/>
    <cellStyle name="Currency 4 2 2 2" xfId="2608" xr:uid="{00000000-0005-0000-0000-000085290000}"/>
    <cellStyle name="Currency 4 2 2 3" xfId="2607" xr:uid="{00000000-0005-0000-0000-000086290000}"/>
    <cellStyle name="Currency 4 2 2 4" xfId="9532" xr:uid="{00000000-0005-0000-0000-000087290000}"/>
    <cellStyle name="Currency 4 2 3" xfId="1817" xr:uid="{00000000-0005-0000-0000-000088290000}"/>
    <cellStyle name="Currency 4 2 3 2" xfId="2609" xr:uid="{00000000-0005-0000-0000-000089290000}"/>
    <cellStyle name="Currency 4 2 3 3" xfId="9533" xr:uid="{00000000-0005-0000-0000-00008A290000}"/>
    <cellStyle name="Currency 4 2 4" xfId="2606" xr:uid="{00000000-0005-0000-0000-00008B290000}"/>
    <cellStyle name="Currency 4 2 5" xfId="9534" xr:uid="{00000000-0005-0000-0000-00008C290000}"/>
    <cellStyle name="Currency 4 3" xfId="550" xr:uid="{00000000-0005-0000-0000-00008D290000}"/>
    <cellStyle name="Currency 4 3 2" xfId="1097" xr:uid="{00000000-0005-0000-0000-00008E290000}"/>
    <cellStyle name="Currency 4 3 2 2" xfId="2612" xr:uid="{00000000-0005-0000-0000-00008F290000}"/>
    <cellStyle name="Currency 4 3 2 3" xfId="2611" xr:uid="{00000000-0005-0000-0000-000090290000}"/>
    <cellStyle name="Currency 4 3 2 4" xfId="9535" xr:uid="{00000000-0005-0000-0000-000091290000}"/>
    <cellStyle name="Currency 4 3 3" xfId="1818" xr:uid="{00000000-0005-0000-0000-000092290000}"/>
    <cellStyle name="Currency 4 3 3 2" xfId="2613" xr:uid="{00000000-0005-0000-0000-000093290000}"/>
    <cellStyle name="Currency 4 3 3 3" xfId="9536" xr:uid="{00000000-0005-0000-0000-000094290000}"/>
    <cellStyle name="Currency 4 3 4" xfId="2610" xr:uid="{00000000-0005-0000-0000-000095290000}"/>
    <cellStyle name="Currency 4 3 5" xfId="9537" xr:uid="{00000000-0005-0000-0000-000096290000}"/>
    <cellStyle name="Currency 4 4" xfId="1095" xr:uid="{00000000-0005-0000-0000-000097290000}"/>
    <cellStyle name="Currency 4 4 2" xfId="2615" xr:uid="{00000000-0005-0000-0000-000098290000}"/>
    <cellStyle name="Currency 4 4 3" xfId="2614" xr:uid="{00000000-0005-0000-0000-000099290000}"/>
    <cellStyle name="Currency 4 4 4" xfId="9538" xr:uid="{00000000-0005-0000-0000-00009A290000}"/>
    <cellStyle name="Currency 4 5" xfId="1816" xr:uid="{00000000-0005-0000-0000-00009B290000}"/>
    <cellStyle name="Currency 4 5 2" xfId="2616" xr:uid="{00000000-0005-0000-0000-00009C290000}"/>
    <cellStyle name="Currency 4 5 3" xfId="9539" xr:uid="{00000000-0005-0000-0000-00009D290000}"/>
    <cellStyle name="Currency 4 6" xfId="2605" xr:uid="{00000000-0005-0000-0000-00009E290000}"/>
    <cellStyle name="Currency 4 7" xfId="9540" xr:uid="{00000000-0005-0000-0000-00009F290000}"/>
    <cellStyle name="Currency 5" xfId="551" xr:uid="{00000000-0005-0000-0000-0000A0290000}"/>
    <cellStyle name="Currency 6" xfId="2617" xr:uid="{00000000-0005-0000-0000-0000A1290000}"/>
    <cellStyle name="Currency 6 2" xfId="2618" xr:uid="{00000000-0005-0000-0000-0000A2290000}"/>
    <cellStyle name="Currency 7" xfId="2619" xr:uid="{00000000-0005-0000-0000-0000A3290000}"/>
    <cellStyle name="Currency0" xfId="552" xr:uid="{00000000-0005-0000-0000-0000A4290000}"/>
    <cellStyle name="Currency0 2" xfId="553" xr:uid="{00000000-0005-0000-0000-0000A5290000}"/>
    <cellStyle name="Date" xfId="554" xr:uid="{00000000-0005-0000-0000-0000A6290000}"/>
    <cellStyle name="Date 2" xfId="555" xr:uid="{00000000-0005-0000-0000-0000A7290000}"/>
    <cellStyle name="Explanatory Text" xfId="19" builtinId="53" customBuiltin="1"/>
    <cellStyle name="F2" xfId="175" xr:uid="{00000000-0005-0000-0000-0000A9290000}"/>
    <cellStyle name="F2 2" xfId="556" xr:uid="{00000000-0005-0000-0000-0000AA290000}"/>
    <cellStyle name="F2 2 2" xfId="557" xr:uid="{00000000-0005-0000-0000-0000AB290000}"/>
    <cellStyle name="F2 3" xfId="1408" xr:uid="{00000000-0005-0000-0000-0000AC290000}"/>
    <cellStyle name="F2 3 2" xfId="2620" xr:uid="{00000000-0005-0000-0000-0000AD290000}"/>
    <cellStyle name="F2 3 3" xfId="2621" xr:uid="{00000000-0005-0000-0000-0000AE290000}"/>
    <cellStyle name="F3" xfId="176" xr:uid="{00000000-0005-0000-0000-0000AF290000}"/>
    <cellStyle name="F3 2" xfId="558" xr:uid="{00000000-0005-0000-0000-0000B0290000}"/>
    <cellStyle name="F3 2 2" xfId="559" xr:uid="{00000000-0005-0000-0000-0000B1290000}"/>
    <cellStyle name="F3 3" xfId="1407" xr:uid="{00000000-0005-0000-0000-0000B2290000}"/>
    <cellStyle name="F3 3 2" xfId="2622" xr:uid="{00000000-0005-0000-0000-0000B3290000}"/>
    <cellStyle name="F3 3 3" xfId="2623" xr:uid="{00000000-0005-0000-0000-0000B4290000}"/>
    <cellStyle name="F8" xfId="177" xr:uid="{00000000-0005-0000-0000-0000B5290000}"/>
    <cellStyle name="F8 2" xfId="560" xr:uid="{00000000-0005-0000-0000-0000B6290000}"/>
    <cellStyle name="F8 2 2" xfId="561" xr:uid="{00000000-0005-0000-0000-0000B7290000}"/>
    <cellStyle name="F8 3" xfId="1406" xr:uid="{00000000-0005-0000-0000-0000B8290000}"/>
    <cellStyle name="F8 3 2" xfId="2624" xr:uid="{00000000-0005-0000-0000-0000B9290000}"/>
    <cellStyle name="F8 3 3" xfId="2625" xr:uid="{00000000-0005-0000-0000-0000BA290000}"/>
    <cellStyle name="Fixed" xfId="562" xr:uid="{00000000-0005-0000-0000-0000BB290000}"/>
    <cellStyle name="Good" xfId="10" builtinId="26" customBuiltin="1"/>
    <cellStyle name="Good 2" xfId="3490" xr:uid="{00000000-0005-0000-0000-0000BD290000}"/>
    <cellStyle name="Good 2 2" xfId="9542" xr:uid="{00000000-0005-0000-0000-0000BE290000}"/>
    <cellStyle name="Good 2 3" xfId="9541" xr:uid="{00000000-0005-0000-0000-0000BF290000}"/>
    <cellStyle name="Good 3" xfId="2626" xr:uid="{00000000-0005-0000-0000-0000C0290000}"/>
    <cellStyle name="Good 4" xfId="9543" xr:uid="{00000000-0005-0000-0000-0000C1290000}"/>
    <cellStyle name="Heading 1" xfId="6" builtinId="16" customBuiltin="1"/>
    <cellStyle name="Heading 1 2" xfId="563" xr:uid="{00000000-0005-0000-0000-0000C3290000}"/>
    <cellStyle name="Heading 1 3" xfId="564" xr:uid="{00000000-0005-0000-0000-0000C4290000}"/>
    <cellStyle name="Heading 1 4" xfId="3497" xr:uid="{00000000-0005-0000-0000-0000C5290000}"/>
    <cellStyle name="Heading 1 4 2" xfId="9546" xr:uid="{00000000-0005-0000-0000-0000C6290000}"/>
    <cellStyle name="Heading 1 4 2 2" xfId="16916" xr:uid="{00000000-0005-0000-0000-0000C7290000}"/>
    <cellStyle name="Heading 1 4 3" xfId="9545" xr:uid="{00000000-0005-0000-0000-0000C8290000}"/>
    <cellStyle name="Heading 1 5" xfId="2627" xr:uid="{00000000-0005-0000-0000-0000C9290000}"/>
    <cellStyle name="Heading 1 5 2" xfId="9547" xr:uid="{00000000-0005-0000-0000-0000CA290000}"/>
    <cellStyle name="Heading 1 6" xfId="9548" xr:uid="{00000000-0005-0000-0000-0000CB290000}"/>
    <cellStyle name="Heading 1 6 2" xfId="16917" xr:uid="{00000000-0005-0000-0000-0000CC290000}"/>
    <cellStyle name="Heading 1 7" xfId="9544" xr:uid="{00000000-0005-0000-0000-0000CD290000}"/>
    <cellStyle name="Heading 2" xfId="7" builtinId="17" customBuiltin="1"/>
    <cellStyle name="Heading 2 2" xfId="565" xr:uid="{00000000-0005-0000-0000-0000CF290000}"/>
    <cellStyle name="Heading 2 3" xfId="566" xr:uid="{00000000-0005-0000-0000-0000D0290000}"/>
    <cellStyle name="Heading 2 4" xfId="3498" xr:uid="{00000000-0005-0000-0000-0000D1290000}"/>
    <cellStyle name="Heading 2 4 2" xfId="9551" xr:uid="{00000000-0005-0000-0000-0000D2290000}"/>
    <cellStyle name="Heading 2 4 2 2" xfId="16918" xr:uid="{00000000-0005-0000-0000-0000D3290000}"/>
    <cellStyle name="Heading 2 4 3" xfId="9550" xr:uid="{00000000-0005-0000-0000-0000D4290000}"/>
    <cellStyle name="Heading 2 5" xfId="2628" xr:uid="{00000000-0005-0000-0000-0000D5290000}"/>
    <cellStyle name="Heading 2 5 2" xfId="9552" xr:uid="{00000000-0005-0000-0000-0000D6290000}"/>
    <cellStyle name="Heading 2 6" xfId="9553" xr:uid="{00000000-0005-0000-0000-0000D7290000}"/>
    <cellStyle name="Heading 2 6 2" xfId="16919" xr:uid="{00000000-0005-0000-0000-0000D8290000}"/>
    <cellStyle name="Heading 2 7" xfId="9549" xr:uid="{00000000-0005-0000-0000-0000D9290000}"/>
    <cellStyle name="Heading 3" xfId="8" builtinId="18" customBuiltin="1"/>
    <cellStyle name="Heading 3 2" xfId="3496" xr:uid="{00000000-0005-0000-0000-0000DB290000}"/>
    <cellStyle name="Heading 3 2 2" xfId="9556" xr:uid="{00000000-0005-0000-0000-0000DC290000}"/>
    <cellStyle name="Heading 3 2 2 2" xfId="16920" xr:uid="{00000000-0005-0000-0000-0000DD290000}"/>
    <cellStyle name="Heading 3 2 3" xfId="9555" xr:uid="{00000000-0005-0000-0000-0000DE290000}"/>
    <cellStyle name="Heading 3 3" xfId="2629" xr:uid="{00000000-0005-0000-0000-0000DF290000}"/>
    <cellStyle name="Heading 3 3 2" xfId="9557" xr:uid="{00000000-0005-0000-0000-0000E0290000}"/>
    <cellStyle name="Heading 3 4" xfId="9558" xr:uid="{00000000-0005-0000-0000-0000E1290000}"/>
    <cellStyle name="Heading 3 4 2" xfId="16921" xr:uid="{00000000-0005-0000-0000-0000E2290000}"/>
    <cellStyle name="Heading 3 5" xfId="9554" xr:uid="{00000000-0005-0000-0000-0000E3290000}"/>
    <cellStyle name="Heading 4" xfId="9" builtinId="19" customBuiltin="1"/>
    <cellStyle name="Heading 4 2" xfId="3494" xr:uid="{00000000-0005-0000-0000-0000E5290000}"/>
    <cellStyle name="Heading 4 2 2" xfId="9561" xr:uid="{00000000-0005-0000-0000-0000E6290000}"/>
    <cellStyle name="Heading 4 2 2 2" xfId="16922" xr:uid="{00000000-0005-0000-0000-0000E7290000}"/>
    <cellStyle name="Heading 4 2 3" xfId="9560" xr:uid="{00000000-0005-0000-0000-0000E8290000}"/>
    <cellStyle name="Heading 4 3" xfId="2630" xr:uid="{00000000-0005-0000-0000-0000E9290000}"/>
    <cellStyle name="Heading 4 3 2" xfId="9562" xr:uid="{00000000-0005-0000-0000-0000EA290000}"/>
    <cellStyle name="Heading 4 4" xfId="9563" xr:uid="{00000000-0005-0000-0000-0000EB290000}"/>
    <cellStyle name="Heading 4 4 2" xfId="16923" xr:uid="{00000000-0005-0000-0000-0000EC290000}"/>
    <cellStyle name="Heading 4 5" xfId="9559" xr:uid="{00000000-0005-0000-0000-0000ED290000}"/>
    <cellStyle name="Hyperlink 2 2" xfId="178" xr:uid="{00000000-0005-0000-0000-0000EE290000}"/>
    <cellStyle name="Hyperlink 3 2" xfId="179" xr:uid="{00000000-0005-0000-0000-0000EF290000}"/>
    <cellStyle name="Hyperlink 4" xfId="180" xr:uid="{00000000-0005-0000-0000-0000F0290000}"/>
    <cellStyle name="Hyperlink 5" xfId="181" xr:uid="{00000000-0005-0000-0000-0000F1290000}"/>
    <cellStyle name="Hyperlink 6" xfId="182" xr:uid="{00000000-0005-0000-0000-0000F2290000}"/>
    <cellStyle name="Hyperlink 6 2" xfId="567" xr:uid="{00000000-0005-0000-0000-0000F3290000}"/>
    <cellStyle name="Hyperlink 7" xfId="183" xr:uid="{00000000-0005-0000-0000-0000F4290000}"/>
    <cellStyle name="Input" xfId="13" builtinId="20" customBuiltin="1"/>
    <cellStyle name="Input 2" xfId="3489" xr:uid="{00000000-0005-0000-0000-0000F6290000}"/>
    <cellStyle name="Input 2 2" xfId="9565" xr:uid="{00000000-0005-0000-0000-0000F7290000}"/>
    <cellStyle name="Input 2 3" xfId="9564" xr:uid="{00000000-0005-0000-0000-0000F8290000}"/>
    <cellStyle name="Input 3" xfId="2631" xr:uid="{00000000-0005-0000-0000-0000F9290000}"/>
    <cellStyle name="Input 4" xfId="9566" xr:uid="{00000000-0005-0000-0000-0000FA290000}"/>
    <cellStyle name="Linked Cell" xfId="16" builtinId="24" customBuiltin="1"/>
    <cellStyle name="Linked Cell 2" xfId="3506" xr:uid="{00000000-0005-0000-0000-0000FC290000}"/>
    <cellStyle name="Linked Cell 2 2" xfId="9569" xr:uid="{00000000-0005-0000-0000-0000FD290000}"/>
    <cellStyle name="Linked Cell 2 2 2" xfId="16924" xr:uid="{00000000-0005-0000-0000-0000FE290000}"/>
    <cellStyle name="Linked Cell 2 3" xfId="9568" xr:uid="{00000000-0005-0000-0000-0000FF290000}"/>
    <cellStyle name="Linked Cell 3" xfId="2632" xr:uid="{00000000-0005-0000-0000-0000002A0000}"/>
    <cellStyle name="Linked Cell 3 2" xfId="9570" xr:uid="{00000000-0005-0000-0000-0000012A0000}"/>
    <cellStyle name="Linked Cell 4" xfId="9571" xr:uid="{00000000-0005-0000-0000-0000022A0000}"/>
    <cellStyle name="Linked Cell 4 2" xfId="16925" xr:uid="{00000000-0005-0000-0000-0000032A0000}"/>
    <cellStyle name="Linked Cell 5" xfId="9567" xr:uid="{00000000-0005-0000-0000-0000042A0000}"/>
    <cellStyle name="Neutral" xfId="12" builtinId="28" customBuiltin="1"/>
    <cellStyle name="Neutral 2" xfId="3508" xr:uid="{00000000-0005-0000-0000-0000062A0000}"/>
    <cellStyle name="Neutral 2 2" xfId="9573" xr:uid="{00000000-0005-0000-0000-0000072A0000}"/>
    <cellStyle name="Neutral 2 2 2" xfId="16927" xr:uid="{00000000-0005-0000-0000-0000082A0000}"/>
    <cellStyle name="Neutral 2 3" xfId="9572" xr:uid="{00000000-0005-0000-0000-0000092A0000}"/>
    <cellStyle name="Neutral 2 3 2" xfId="16926" xr:uid="{00000000-0005-0000-0000-00000A2A0000}"/>
    <cellStyle name="Neutral 2 4" xfId="13896" xr:uid="{00000000-0005-0000-0000-00000B2A0000}"/>
    <cellStyle name="Neutral 3" xfId="2633" xr:uid="{00000000-0005-0000-0000-00000C2A0000}"/>
    <cellStyle name="Neutral 3 2" xfId="9574" xr:uid="{00000000-0005-0000-0000-00000D2A0000}"/>
    <cellStyle name="Neutral 3 2 2" xfId="16928" xr:uid="{00000000-0005-0000-0000-00000E2A0000}"/>
    <cellStyle name="Neutral 4" xfId="9575" xr:uid="{00000000-0005-0000-0000-00000F2A0000}"/>
    <cellStyle name="Neutral 4 2" xfId="16929" xr:uid="{00000000-0005-0000-0000-0000102A0000}"/>
    <cellStyle name="Normal" xfId="0" builtinId="0"/>
    <cellStyle name="Normal 10" xfId="184" xr:uid="{00000000-0005-0000-0000-0000122A0000}"/>
    <cellStyle name="Normal 10 2" xfId="185" xr:uid="{00000000-0005-0000-0000-0000132A0000}"/>
    <cellStyle name="Normal 10 2 2" xfId="568" xr:uid="{00000000-0005-0000-0000-0000142A0000}"/>
    <cellStyle name="Normal 10 2 2 2" xfId="9578" xr:uid="{00000000-0005-0000-0000-0000152A0000}"/>
    <cellStyle name="Normal 10 2 3" xfId="9577" xr:uid="{00000000-0005-0000-0000-0000162A0000}"/>
    <cellStyle name="Normal 10 3" xfId="186" xr:uid="{00000000-0005-0000-0000-0000172A0000}"/>
    <cellStyle name="Normal 10 3 2" xfId="2634" xr:uid="{00000000-0005-0000-0000-0000182A0000}"/>
    <cellStyle name="Normal 10 3 2 2" xfId="9580" xr:uid="{00000000-0005-0000-0000-0000192A0000}"/>
    <cellStyle name="Normal 10 3 3" xfId="9579" xr:uid="{00000000-0005-0000-0000-00001A2A0000}"/>
    <cellStyle name="Normal 10 4" xfId="569" xr:uid="{00000000-0005-0000-0000-00001B2A0000}"/>
    <cellStyle name="Normal 10 4 2" xfId="9581" xr:uid="{00000000-0005-0000-0000-00001C2A0000}"/>
    <cellStyle name="Normal 10 5" xfId="9582" xr:uid="{00000000-0005-0000-0000-00001D2A0000}"/>
    <cellStyle name="Normal 10 5 2" xfId="16930" xr:uid="{00000000-0005-0000-0000-00001E2A0000}"/>
    <cellStyle name="Normal 10 5 3" xfId="13897" xr:uid="{00000000-0005-0000-0000-00001F2A0000}"/>
    <cellStyle name="Normal 10 6" xfId="9576" xr:uid="{00000000-0005-0000-0000-0000202A0000}"/>
    <cellStyle name="Normal 11" xfId="187" xr:uid="{00000000-0005-0000-0000-0000212A0000}"/>
    <cellStyle name="Normal 11 2" xfId="570" xr:uid="{00000000-0005-0000-0000-0000222A0000}"/>
    <cellStyle name="Normal 11 2 2" xfId="571" xr:uid="{00000000-0005-0000-0000-0000232A0000}"/>
    <cellStyle name="Normal 11 2 2 2" xfId="2635" xr:uid="{00000000-0005-0000-0000-0000242A0000}"/>
    <cellStyle name="Normal 11 2 2 2 2" xfId="9586" xr:uid="{00000000-0005-0000-0000-0000252A0000}"/>
    <cellStyle name="Normal 11 2 2 3" xfId="9585" xr:uid="{00000000-0005-0000-0000-0000262A0000}"/>
    <cellStyle name="Normal 11 2 3" xfId="9584" xr:uid="{00000000-0005-0000-0000-0000272A0000}"/>
    <cellStyle name="Normal 11 3" xfId="2636" xr:uid="{00000000-0005-0000-0000-0000282A0000}"/>
    <cellStyle name="Normal 11 3 2" xfId="9587" xr:uid="{00000000-0005-0000-0000-0000292A0000}"/>
    <cellStyle name="Normal 11 4" xfId="9583" xr:uid="{00000000-0005-0000-0000-00002A2A0000}"/>
    <cellStyle name="Normal 12" xfId="188" xr:uid="{00000000-0005-0000-0000-00002B2A0000}"/>
    <cellStyle name="Normal 12 2" xfId="572" xr:uid="{00000000-0005-0000-0000-00002C2A0000}"/>
    <cellStyle name="Normal 12 2 2" xfId="573" xr:uid="{00000000-0005-0000-0000-00002D2A0000}"/>
    <cellStyle name="Normal 12 2 2 2" xfId="2637" xr:uid="{00000000-0005-0000-0000-00002E2A0000}"/>
    <cellStyle name="Normal 12 2 2 2 2" xfId="9591" xr:uid="{00000000-0005-0000-0000-00002F2A0000}"/>
    <cellStyle name="Normal 12 2 2 3" xfId="9590" xr:uid="{00000000-0005-0000-0000-0000302A0000}"/>
    <cellStyle name="Normal 12 2 3" xfId="9589" xr:uid="{00000000-0005-0000-0000-0000312A0000}"/>
    <cellStyle name="Normal 12 3" xfId="2638" xr:uid="{00000000-0005-0000-0000-0000322A0000}"/>
    <cellStyle name="Normal 12 3 2" xfId="9592" xr:uid="{00000000-0005-0000-0000-0000332A0000}"/>
    <cellStyle name="Normal 12 4" xfId="9588" xr:uid="{00000000-0005-0000-0000-0000342A0000}"/>
    <cellStyle name="Normal 13" xfId="189" xr:uid="{00000000-0005-0000-0000-0000352A0000}"/>
    <cellStyle name="Normal 13 2" xfId="574" xr:uid="{00000000-0005-0000-0000-0000362A0000}"/>
    <cellStyle name="Normal 13 2 2" xfId="2639" xr:uid="{00000000-0005-0000-0000-0000372A0000}"/>
    <cellStyle name="Normal 13 2 2 2" xfId="9595" xr:uid="{00000000-0005-0000-0000-0000382A0000}"/>
    <cellStyle name="Normal 13 2 3" xfId="9594" xr:uid="{00000000-0005-0000-0000-0000392A0000}"/>
    <cellStyle name="Normal 13 3" xfId="1404" xr:uid="{00000000-0005-0000-0000-00003A2A0000}"/>
    <cellStyle name="Normal 13 3 2" xfId="9596" xr:uid="{00000000-0005-0000-0000-00003B2A0000}"/>
    <cellStyle name="Normal 13 4" xfId="9593" xr:uid="{00000000-0005-0000-0000-00003C2A0000}"/>
    <cellStyle name="Normal 14" xfId="190" xr:uid="{00000000-0005-0000-0000-00003D2A0000}"/>
    <cellStyle name="Normal 14 2" xfId="575" xr:uid="{00000000-0005-0000-0000-00003E2A0000}"/>
    <cellStyle name="Normal 14 2 2" xfId="9599" xr:uid="{00000000-0005-0000-0000-00003F2A0000}"/>
    <cellStyle name="Normal 14 2 2 2" xfId="16933" xr:uid="{00000000-0005-0000-0000-0000402A0000}"/>
    <cellStyle name="Normal 14 2 2 3" xfId="13898" xr:uid="{00000000-0005-0000-0000-0000412A0000}"/>
    <cellStyle name="Normal 14 2 3" xfId="9598" xr:uid="{00000000-0005-0000-0000-0000422A0000}"/>
    <cellStyle name="Normal 14 2 3 2" xfId="13899" xr:uid="{00000000-0005-0000-0000-0000432A0000}"/>
    <cellStyle name="Normal 14 2 4" xfId="16932" xr:uid="{00000000-0005-0000-0000-0000442A0000}"/>
    <cellStyle name="Normal 14 3" xfId="2640" xr:uid="{00000000-0005-0000-0000-0000452A0000}"/>
    <cellStyle name="Normal 14 3 2" xfId="4930" xr:uid="{00000000-0005-0000-0000-0000462A0000}"/>
    <cellStyle name="Normal 14 3 2 2" xfId="9601" xr:uid="{00000000-0005-0000-0000-0000472A0000}"/>
    <cellStyle name="Normal 14 3 3" xfId="9600" xr:uid="{00000000-0005-0000-0000-0000482A0000}"/>
    <cellStyle name="Normal 14 3 4" xfId="13900" xr:uid="{00000000-0005-0000-0000-0000492A0000}"/>
    <cellStyle name="Normal 14 4" xfId="9597" xr:uid="{00000000-0005-0000-0000-00004A2A0000}"/>
    <cellStyle name="Normal 14 4 2" xfId="13901" xr:uid="{00000000-0005-0000-0000-00004B2A0000}"/>
    <cellStyle name="Normal 14 5" xfId="13902" xr:uid="{00000000-0005-0000-0000-00004C2A0000}"/>
    <cellStyle name="Normal 14 6" xfId="16931" xr:uid="{00000000-0005-0000-0000-00004D2A0000}"/>
    <cellStyle name="Normal 15" xfId="191" xr:uid="{00000000-0005-0000-0000-00004E2A0000}"/>
    <cellStyle name="Normal 15 2" xfId="576" xr:uid="{00000000-0005-0000-0000-00004F2A0000}"/>
    <cellStyle name="Normal 15 2 2" xfId="9604" xr:uid="{00000000-0005-0000-0000-0000502A0000}"/>
    <cellStyle name="Normal 15 2 2 2" xfId="16934" xr:uid="{00000000-0005-0000-0000-0000512A0000}"/>
    <cellStyle name="Normal 15 2 2 3" xfId="13903" xr:uid="{00000000-0005-0000-0000-0000522A0000}"/>
    <cellStyle name="Normal 15 2 3" xfId="9603" xr:uid="{00000000-0005-0000-0000-0000532A0000}"/>
    <cellStyle name="Normal 15 3" xfId="2641" xr:uid="{00000000-0005-0000-0000-0000542A0000}"/>
    <cellStyle name="Normal 15 3 2" xfId="9605" xr:uid="{00000000-0005-0000-0000-0000552A0000}"/>
    <cellStyle name="Normal 15 4" xfId="9602" xr:uid="{00000000-0005-0000-0000-0000562A0000}"/>
    <cellStyle name="Normal 16" xfId="192" xr:uid="{00000000-0005-0000-0000-0000572A0000}"/>
    <cellStyle name="Normal 16 2" xfId="577" xr:uid="{00000000-0005-0000-0000-0000582A0000}"/>
    <cellStyle name="Normal 16 2 2" xfId="9608" xr:uid="{00000000-0005-0000-0000-0000592A0000}"/>
    <cellStyle name="Normal 16 2 2 2" xfId="16935" xr:uid="{00000000-0005-0000-0000-00005A2A0000}"/>
    <cellStyle name="Normal 16 2 2 3" xfId="13904" xr:uid="{00000000-0005-0000-0000-00005B2A0000}"/>
    <cellStyle name="Normal 16 2 3" xfId="9607" xr:uid="{00000000-0005-0000-0000-00005C2A0000}"/>
    <cellStyle name="Normal 16 3" xfId="2642" xr:uid="{00000000-0005-0000-0000-00005D2A0000}"/>
    <cellStyle name="Normal 16 3 2" xfId="9609" xr:uid="{00000000-0005-0000-0000-00005E2A0000}"/>
    <cellStyle name="Normal 16 4" xfId="9606" xr:uid="{00000000-0005-0000-0000-00005F2A0000}"/>
    <cellStyle name="Normal 17" xfId="193" xr:uid="{00000000-0005-0000-0000-0000602A0000}"/>
    <cellStyle name="Normal 17 2" xfId="578" xr:uid="{00000000-0005-0000-0000-0000612A0000}"/>
    <cellStyle name="Normal 17 2 2" xfId="9611" xr:uid="{00000000-0005-0000-0000-0000622A0000}"/>
    <cellStyle name="Normal 17 3" xfId="9612" xr:uid="{00000000-0005-0000-0000-0000632A0000}"/>
    <cellStyle name="Normal 17 3 2" xfId="16936" xr:uid="{00000000-0005-0000-0000-0000642A0000}"/>
    <cellStyle name="Normal 17 3 3" xfId="13905" xr:uid="{00000000-0005-0000-0000-0000652A0000}"/>
    <cellStyle name="Normal 17 4" xfId="9613" xr:uid="{00000000-0005-0000-0000-0000662A0000}"/>
    <cellStyle name="Normal 17 4 2" xfId="16937" xr:uid="{00000000-0005-0000-0000-0000672A0000}"/>
    <cellStyle name="Normal 17 4 3" xfId="13906" xr:uid="{00000000-0005-0000-0000-0000682A0000}"/>
    <cellStyle name="Normal 17 5" xfId="9610" xr:uid="{00000000-0005-0000-0000-0000692A0000}"/>
    <cellStyle name="Normal 18" xfId="194" xr:uid="{00000000-0005-0000-0000-00006A2A0000}"/>
    <cellStyle name="Normal 18 2" xfId="579" xr:uid="{00000000-0005-0000-0000-00006B2A0000}"/>
    <cellStyle name="Normal 18 2 2" xfId="9615" xr:uid="{00000000-0005-0000-0000-00006C2A0000}"/>
    <cellStyle name="Normal 18 3" xfId="9614" xr:uid="{00000000-0005-0000-0000-00006D2A0000}"/>
    <cellStyle name="Normal 19" xfId="195" xr:uid="{00000000-0005-0000-0000-00006E2A0000}"/>
    <cellStyle name="Normal 19 2" xfId="580" xr:uid="{00000000-0005-0000-0000-00006F2A0000}"/>
    <cellStyle name="Normal 19 2 2" xfId="9617" xr:uid="{00000000-0005-0000-0000-0000702A0000}"/>
    <cellStyle name="Normal 19 3" xfId="9616" xr:uid="{00000000-0005-0000-0000-0000712A0000}"/>
    <cellStyle name="Normal 2" xfId="4" xr:uid="{00000000-0005-0000-0000-0000722A0000}"/>
    <cellStyle name="Normal 2 10" xfId="1819" xr:uid="{00000000-0005-0000-0000-0000732A0000}"/>
    <cellStyle name="Normal 2 10 2" xfId="2643" xr:uid="{00000000-0005-0000-0000-0000742A0000}"/>
    <cellStyle name="Normal 2 10 2 2" xfId="9619" xr:uid="{00000000-0005-0000-0000-0000752A0000}"/>
    <cellStyle name="Normal 2 10 3" xfId="4931" xr:uid="{00000000-0005-0000-0000-0000762A0000}"/>
    <cellStyle name="Normal 2 10 3 2" xfId="9620" xr:uid="{00000000-0005-0000-0000-0000772A0000}"/>
    <cellStyle name="Normal 2 10 4" xfId="9618" xr:uid="{00000000-0005-0000-0000-0000782A0000}"/>
    <cellStyle name="Normal 2 10 5" xfId="13907" xr:uid="{00000000-0005-0000-0000-0000792A0000}"/>
    <cellStyle name="Normal 2 11" xfId="2644" xr:uid="{00000000-0005-0000-0000-00007A2A0000}"/>
    <cellStyle name="Normal 2 11 2" xfId="4932" xr:uid="{00000000-0005-0000-0000-00007B2A0000}"/>
    <cellStyle name="Normal 2 11 2 2" xfId="9622" xr:uid="{00000000-0005-0000-0000-00007C2A0000}"/>
    <cellStyle name="Normal 2 11 3" xfId="9621" xr:uid="{00000000-0005-0000-0000-00007D2A0000}"/>
    <cellStyle name="Normal 2 11 4" xfId="13908" xr:uid="{00000000-0005-0000-0000-00007E2A0000}"/>
    <cellStyle name="Normal 2 12" xfId="3921" xr:uid="{00000000-0005-0000-0000-00007F2A0000}"/>
    <cellStyle name="Normal 2 12 2" xfId="4933" xr:uid="{00000000-0005-0000-0000-0000802A0000}"/>
    <cellStyle name="Normal 2 12 2 2" xfId="9624" xr:uid="{00000000-0005-0000-0000-0000812A0000}"/>
    <cellStyle name="Normal 2 12 3" xfId="9623" xr:uid="{00000000-0005-0000-0000-0000822A0000}"/>
    <cellStyle name="Normal 2 12 4" xfId="13909" xr:uid="{00000000-0005-0000-0000-0000832A0000}"/>
    <cellStyle name="Normal 2 13" xfId="9625" xr:uid="{00000000-0005-0000-0000-0000842A0000}"/>
    <cellStyle name="Normal 2 13 2" xfId="16938" xr:uid="{00000000-0005-0000-0000-0000852A0000}"/>
    <cellStyle name="Normal 2 13 3" xfId="13910" xr:uid="{00000000-0005-0000-0000-0000862A0000}"/>
    <cellStyle name="Normal 2 14" xfId="13911" xr:uid="{00000000-0005-0000-0000-0000872A0000}"/>
    <cellStyle name="Normal 2 15" xfId="13912" xr:uid="{00000000-0005-0000-0000-0000882A0000}"/>
    <cellStyle name="Normal 2 2" xfId="196" xr:uid="{00000000-0005-0000-0000-0000892A0000}"/>
    <cellStyle name="Normal 2 2 2" xfId="197" xr:uid="{00000000-0005-0000-0000-00008A2A0000}"/>
    <cellStyle name="Normal 2 2 2 10" xfId="13913" xr:uid="{00000000-0005-0000-0000-00008B2A0000}"/>
    <cellStyle name="Normal 2 2 2 2" xfId="582" xr:uid="{00000000-0005-0000-0000-00008C2A0000}"/>
    <cellStyle name="Normal 2 2 2 2 2" xfId="1099" xr:uid="{00000000-0005-0000-0000-00008D2A0000}"/>
    <cellStyle name="Normal 2 2 2 2 2 2" xfId="2648" xr:uid="{00000000-0005-0000-0000-00008E2A0000}"/>
    <cellStyle name="Normal 2 2 2 2 2 2 2" xfId="4937" xr:uid="{00000000-0005-0000-0000-00008F2A0000}"/>
    <cellStyle name="Normal 2 2 2 2 2 2 2 2" xfId="9631" xr:uid="{00000000-0005-0000-0000-0000902A0000}"/>
    <cellStyle name="Normal 2 2 2 2 2 2 3" xfId="9630" xr:uid="{00000000-0005-0000-0000-0000912A0000}"/>
    <cellStyle name="Normal 2 2 2 2 2 2 4" xfId="13916" xr:uid="{00000000-0005-0000-0000-0000922A0000}"/>
    <cellStyle name="Normal 2 2 2 2 2 3" xfId="2647" xr:uid="{00000000-0005-0000-0000-0000932A0000}"/>
    <cellStyle name="Normal 2 2 2 2 2 3 2" xfId="9632" xr:uid="{00000000-0005-0000-0000-0000942A0000}"/>
    <cellStyle name="Normal 2 2 2 2 2 4" xfId="4936" xr:uid="{00000000-0005-0000-0000-0000952A0000}"/>
    <cellStyle name="Normal 2 2 2 2 2 4 2" xfId="9633" xr:uid="{00000000-0005-0000-0000-0000962A0000}"/>
    <cellStyle name="Normal 2 2 2 2 2 5" xfId="9629" xr:uid="{00000000-0005-0000-0000-0000972A0000}"/>
    <cellStyle name="Normal 2 2 2 2 2 6" xfId="13915" xr:uid="{00000000-0005-0000-0000-0000982A0000}"/>
    <cellStyle name="Normal 2 2 2 2 3" xfId="1821" xr:uid="{00000000-0005-0000-0000-0000992A0000}"/>
    <cellStyle name="Normal 2 2 2 2 3 2" xfId="2649" xr:uid="{00000000-0005-0000-0000-00009A2A0000}"/>
    <cellStyle name="Normal 2 2 2 2 3 2 2" xfId="9635" xr:uid="{00000000-0005-0000-0000-00009B2A0000}"/>
    <cellStyle name="Normal 2 2 2 2 3 3" xfId="4938" xr:uid="{00000000-0005-0000-0000-00009C2A0000}"/>
    <cellStyle name="Normal 2 2 2 2 3 3 2" xfId="9636" xr:uid="{00000000-0005-0000-0000-00009D2A0000}"/>
    <cellStyle name="Normal 2 2 2 2 3 4" xfId="9634" xr:uid="{00000000-0005-0000-0000-00009E2A0000}"/>
    <cellStyle name="Normal 2 2 2 2 3 5" xfId="13917" xr:uid="{00000000-0005-0000-0000-00009F2A0000}"/>
    <cellStyle name="Normal 2 2 2 2 4" xfId="2646" xr:uid="{00000000-0005-0000-0000-0000A02A0000}"/>
    <cellStyle name="Normal 2 2 2 2 4 2" xfId="9637" xr:uid="{00000000-0005-0000-0000-0000A12A0000}"/>
    <cellStyle name="Normal 2 2 2 2 5" xfId="4935" xr:uid="{00000000-0005-0000-0000-0000A22A0000}"/>
    <cellStyle name="Normal 2 2 2 2 5 2" xfId="9638" xr:uid="{00000000-0005-0000-0000-0000A32A0000}"/>
    <cellStyle name="Normal 2 2 2 2 6" xfId="9628" xr:uid="{00000000-0005-0000-0000-0000A42A0000}"/>
    <cellStyle name="Normal 2 2 2 2 7" xfId="13914" xr:uid="{00000000-0005-0000-0000-0000A52A0000}"/>
    <cellStyle name="Normal 2 2 2 3" xfId="583" xr:uid="{00000000-0005-0000-0000-0000A62A0000}"/>
    <cellStyle name="Normal 2 2 2 3 2" xfId="1100" xr:uid="{00000000-0005-0000-0000-0000A72A0000}"/>
    <cellStyle name="Normal 2 2 2 3 2 2" xfId="2652" xr:uid="{00000000-0005-0000-0000-0000A82A0000}"/>
    <cellStyle name="Normal 2 2 2 3 2 2 2" xfId="4941" xr:uid="{00000000-0005-0000-0000-0000A92A0000}"/>
    <cellStyle name="Normal 2 2 2 3 2 2 2 2" xfId="9642" xr:uid="{00000000-0005-0000-0000-0000AA2A0000}"/>
    <cellStyle name="Normal 2 2 2 3 2 2 3" xfId="9641" xr:uid="{00000000-0005-0000-0000-0000AB2A0000}"/>
    <cellStyle name="Normal 2 2 2 3 2 2 4" xfId="13920" xr:uid="{00000000-0005-0000-0000-0000AC2A0000}"/>
    <cellStyle name="Normal 2 2 2 3 2 3" xfId="2651" xr:uid="{00000000-0005-0000-0000-0000AD2A0000}"/>
    <cellStyle name="Normal 2 2 2 3 2 3 2" xfId="9643" xr:uid="{00000000-0005-0000-0000-0000AE2A0000}"/>
    <cellStyle name="Normal 2 2 2 3 2 4" xfId="4940" xr:uid="{00000000-0005-0000-0000-0000AF2A0000}"/>
    <cellStyle name="Normal 2 2 2 3 2 4 2" xfId="9644" xr:uid="{00000000-0005-0000-0000-0000B02A0000}"/>
    <cellStyle name="Normal 2 2 2 3 2 5" xfId="9640" xr:uid="{00000000-0005-0000-0000-0000B12A0000}"/>
    <cellStyle name="Normal 2 2 2 3 2 6" xfId="13919" xr:uid="{00000000-0005-0000-0000-0000B22A0000}"/>
    <cellStyle name="Normal 2 2 2 3 3" xfId="1822" xr:uid="{00000000-0005-0000-0000-0000B32A0000}"/>
    <cellStyle name="Normal 2 2 2 3 3 2" xfId="2653" xr:uid="{00000000-0005-0000-0000-0000B42A0000}"/>
    <cellStyle name="Normal 2 2 2 3 3 2 2" xfId="9646" xr:uid="{00000000-0005-0000-0000-0000B52A0000}"/>
    <cellStyle name="Normal 2 2 2 3 3 3" xfId="4942" xr:uid="{00000000-0005-0000-0000-0000B62A0000}"/>
    <cellStyle name="Normal 2 2 2 3 3 3 2" xfId="9647" xr:uid="{00000000-0005-0000-0000-0000B72A0000}"/>
    <cellStyle name="Normal 2 2 2 3 3 4" xfId="9645" xr:uid="{00000000-0005-0000-0000-0000B82A0000}"/>
    <cellStyle name="Normal 2 2 2 3 3 5" xfId="13921" xr:uid="{00000000-0005-0000-0000-0000B92A0000}"/>
    <cellStyle name="Normal 2 2 2 3 4" xfId="2650" xr:uid="{00000000-0005-0000-0000-0000BA2A0000}"/>
    <cellStyle name="Normal 2 2 2 3 4 2" xfId="9648" xr:uid="{00000000-0005-0000-0000-0000BB2A0000}"/>
    <cellStyle name="Normal 2 2 2 3 5" xfId="4939" xr:uid="{00000000-0005-0000-0000-0000BC2A0000}"/>
    <cellStyle name="Normal 2 2 2 3 5 2" xfId="9649" xr:uid="{00000000-0005-0000-0000-0000BD2A0000}"/>
    <cellStyle name="Normal 2 2 2 3 6" xfId="9639" xr:uid="{00000000-0005-0000-0000-0000BE2A0000}"/>
    <cellStyle name="Normal 2 2 2 3 7" xfId="13918" xr:uid="{00000000-0005-0000-0000-0000BF2A0000}"/>
    <cellStyle name="Normal 2 2 2 4" xfId="581" xr:uid="{00000000-0005-0000-0000-0000C02A0000}"/>
    <cellStyle name="Normal 2 2 2 4 2" xfId="2655" xr:uid="{00000000-0005-0000-0000-0000C12A0000}"/>
    <cellStyle name="Normal 2 2 2 4 2 2" xfId="4944" xr:uid="{00000000-0005-0000-0000-0000C22A0000}"/>
    <cellStyle name="Normal 2 2 2 4 2 2 2" xfId="9652" xr:uid="{00000000-0005-0000-0000-0000C32A0000}"/>
    <cellStyle name="Normal 2 2 2 4 2 3" xfId="9651" xr:uid="{00000000-0005-0000-0000-0000C42A0000}"/>
    <cellStyle name="Normal 2 2 2 4 2 4" xfId="13923" xr:uid="{00000000-0005-0000-0000-0000C52A0000}"/>
    <cellStyle name="Normal 2 2 2 4 3" xfId="2654" xr:uid="{00000000-0005-0000-0000-0000C62A0000}"/>
    <cellStyle name="Normal 2 2 2 4 3 2" xfId="9653" xr:uid="{00000000-0005-0000-0000-0000C72A0000}"/>
    <cellStyle name="Normal 2 2 2 4 4" xfId="4943" xr:uid="{00000000-0005-0000-0000-0000C82A0000}"/>
    <cellStyle name="Normal 2 2 2 4 4 2" xfId="9654" xr:uid="{00000000-0005-0000-0000-0000C92A0000}"/>
    <cellStyle name="Normal 2 2 2 4 5" xfId="9650" xr:uid="{00000000-0005-0000-0000-0000CA2A0000}"/>
    <cellStyle name="Normal 2 2 2 4 6" xfId="13922" xr:uid="{00000000-0005-0000-0000-0000CB2A0000}"/>
    <cellStyle name="Normal 2 2 2 5" xfId="1098" xr:uid="{00000000-0005-0000-0000-0000CC2A0000}"/>
    <cellStyle name="Normal 2 2 2 5 2" xfId="2656" xr:uid="{00000000-0005-0000-0000-0000CD2A0000}"/>
    <cellStyle name="Normal 2 2 2 5 2 2" xfId="9656" xr:uid="{00000000-0005-0000-0000-0000CE2A0000}"/>
    <cellStyle name="Normal 2 2 2 5 3" xfId="4945" xr:uid="{00000000-0005-0000-0000-0000CF2A0000}"/>
    <cellStyle name="Normal 2 2 2 5 3 2" xfId="9657" xr:uid="{00000000-0005-0000-0000-0000D02A0000}"/>
    <cellStyle name="Normal 2 2 2 5 4" xfId="9655" xr:uid="{00000000-0005-0000-0000-0000D12A0000}"/>
    <cellStyle name="Normal 2 2 2 5 5" xfId="13924" xr:uid="{00000000-0005-0000-0000-0000D22A0000}"/>
    <cellStyle name="Normal 2 2 2 6" xfId="1820" xr:uid="{00000000-0005-0000-0000-0000D32A0000}"/>
    <cellStyle name="Normal 2 2 2 6 2" xfId="9658" xr:uid="{00000000-0005-0000-0000-0000D42A0000}"/>
    <cellStyle name="Normal 2 2 2 7" xfId="2645" xr:uid="{00000000-0005-0000-0000-0000D52A0000}"/>
    <cellStyle name="Normal 2 2 2 7 2" xfId="9659" xr:uid="{00000000-0005-0000-0000-0000D62A0000}"/>
    <cellStyle name="Normal 2 2 2 8" xfId="4934" xr:uid="{00000000-0005-0000-0000-0000D72A0000}"/>
    <cellStyle name="Normal 2 2 2 8 2" xfId="9660" xr:uid="{00000000-0005-0000-0000-0000D82A0000}"/>
    <cellStyle name="Normal 2 2 2 9" xfId="9627" xr:uid="{00000000-0005-0000-0000-0000D92A0000}"/>
    <cellStyle name="Normal 2 2 3" xfId="584" xr:uid="{00000000-0005-0000-0000-0000DA2A0000}"/>
    <cellStyle name="Normal 2 2 3 2" xfId="1101" xr:uid="{00000000-0005-0000-0000-0000DB2A0000}"/>
    <cellStyle name="Normal 2 2 3 2 2" xfId="2659" xr:uid="{00000000-0005-0000-0000-0000DC2A0000}"/>
    <cellStyle name="Normal 2 2 3 2 2 2" xfId="4948" xr:uid="{00000000-0005-0000-0000-0000DD2A0000}"/>
    <cellStyle name="Normal 2 2 3 2 2 2 2" xfId="9664" xr:uid="{00000000-0005-0000-0000-0000DE2A0000}"/>
    <cellStyle name="Normal 2 2 3 2 2 3" xfId="9663" xr:uid="{00000000-0005-0000-0000-0000DF2A0000}"/>
    <cellStyle name="Normal 2 2 3 2 2 4" xfId="13927" xr:uid="{00000000-0005-0000-0000-0000E02A0000}"/>
    <cellStyle name="Normal 2 2 3 2 3" xfId="2658" xr:uid="{00000000-0005-0000-0000-0000E12A0000}"/>
    <cellStyle name="Normal 2 2 3 2 3 2" xfId="9665" xr:uid="{00000000-0005-0000-0000-0000E22A0000}"/>
    <cellStyle name="Normal 2 2 3 2 4" xfId="4947" xr:uid="{00000000-0005-0000-0000-0000E32A0000}"/>
    <cellStyle name="Normal 2 2 3 2 4 2" xfId="9666" xr:uid="{00000000-0005-0000-0000-0000E42A0000}"/>
    <cellStyle name="Normal 2 2 3 2 5" xfId="9662" xr:uid="{00000000-0005-0000-0000-0000E52A0000}"/>
    <cellStyle name="Normal 2 2 3 2 6" xfId="13926" xr:uid="{00000000-0005-0000-0000-0000E62A0000}"/>
    <cellStyle name="Normal 2 2 3 3" xfId="1823" xr:uid="{00000000-0005-0000-0000-0000E72A0000}"/>
    <cellStyle name="Normal 2 2 3 3 2" xfId="2660" xr:uid="{00000000-0005-0000-0000-0000E82A0000}"/>
    <cellStyle name="Normal 2 2 3 3 2 2" xfId="9668" xr:uid="{00000000-0005-0000-0000-0000E92A0000}"/>
    <cellStyle name="Normal 2 2 3 3 3" xfId="4949" xr:uid="{00000000-0005-0000-0000-0000EA2A0000}"/>
    <cellStyle name="Normal 2 2 3 3 3 2" xfId="9669" xr:uid="{00000000-0005-0000-0000-0000EB2A0000}"/>
    <cellStyle name="Normal 2 2 3 3 4" xfId="9667" xr:uid="{00000000-0005-0000-0000-0000EC2A0000}"/>
    <cellStyle name="Normal 2 2 3 3 5" xfId="13928" xr:uid="{00000000-0005-0000-0000-0000ED2A0000}"/>
    <cellStyle name="Normal 2 2 3 4" xfId="2657" xr:uid="{00000000-0005-0000-0000-0000EE2A0000}"/>
    <cellStyle name="Normal 2 2 3 4 2" xfId="9670" xr:uid="{00000000-0005-0000-0000-0000EF2A0000}"/>
    <cellStyle name="Normal 2 2 3 5" xfId="4946" xr:uid="{00000000-0005-0000-0000-0000F02A0000}"/>
    <cellStyle name="Normal 2 2 3 5 2" xfId="9671" xr:uid="{00000000-0005-0000-0000-0000F12A0000}"/>
    <cellStyle name="Normal 2 2 3 6" xfId="9661" xr:uid="{00000000-0005-0000-0000-0000F22A0000}"/>
    <cellStyle name="Normal 2 2 3 7" xfId="13925" xr:uid="{00000000-0005-0000-0000-0000F32A0000}"/>
    <cellStyle name="Normal 2 2 4" xfId="585" xr:uid="{00000000-0005-0000-0000-0000F42A0000}"/>
    <cellStyle name="Normal 2 2 4 2" xfId="1102" xr:uid="{00000000-0005-0000-0000-0000F52A0000}"/>
    <cellStyle name="Normal 2 2 4 2 2" xfId="2663" xr:uid="{00000000-0005-0000-0000-0000F62A0000}"/>
    <cellStyle name="Normal 2 2 4 2 2 2" xfId="4952" xr:uid="{00000000-0005-0000-0000-0000F72A0000}"/>
    <cellStyle name="Normal 2 2 4 2 2 2 2" xfId="9675" xr:uid="{00000000-0005-0000-0000-0000F82A0000}"/>
    <cellStyle name="Normal 2 2 4 2 2 3" xfId="9674" xr:uid="{00000000-0005-0000-0000-0000F92A0000}"/>
    <cellStyle name="Normal 2 2 4 2 2 4" xfId="13931" xr:uid="{00000000-0005-0000-0000-0000FA2A0000}"/>
    <cellStyle name="Normal 2 2 4 2 3" xfId="2662" xr:uid="{00000000-0005-0000-0000-0000FB2A0000}"/>
    <cellStyle name="Normal 2 2 4 2 3 2" xfId="9676" xr:uid="{00000000-0005-0000-0000-0000FC2A0000}"/>
    <cellStyle name="Normal 2 2 4 2 4" xfId="4951" xr:uid="{00000000-0005-0000-0000-0000FD2A0000}"/>
    <cellStyle name="Normal 2 2 4 2 4 2" xfId="9677" xr:uid="{00000000-0005-0000-0000-0000FE2A0000}"/>
    <cellStyle name="Normal 2 2 4 2 5" xfId="9673" xr:uid="{00000000-0005-0000-0000-0000FF2A0000}"/>
    <cellStyle name="Normal 2 2 4 2 6" xfId="13930" xr:uid="{00000000-0005-0000-0000-0000002B0000}"/>
    <cellStyle name="Normal 2 2 4 3" xfId="1824" xr:uid="{00000000-0005-0000-0000-0000012B0000}"/>
    <cellStyle name="Normal 2 2 4 3 2" xfId="2664" xr:uid="{00000000-0005-0000-0000-0000022B0000}"/>
    <cellStyle name="Normal 2 2 4 3 2 2" xfId="9679" xr:uid="{00000000-0005-0000-0000-0000032B0000}"/>
    <cellStyle name="Normal 2 2 4 3 3" xfId="4953" xr:uid="{00000000-0005-0000-0000-0000042B0000}"/>
    <cellStyle name="Normal 2 2 4 3 3 2" xfId="9680" xr:uid="{00000000-0005-0000-0000-0000052B0000}"/>
    <cellStyle name="Normal 2 2 4 3 4" xfId="9678" xr:uid="{00000000-0005-0000-0000-0000062B0000}"/>
    <cellStyle name="Normal 2 2 4 3 5" xfId="13932" xr:uid="{00000000-0005-0000-0000-0000072B0000}"/>
    <cellStyle name="Normal 2 2 4 4" xfId="2661" xr:uid="{00000000-0005-0000-0000-0000082B0000}"/>
    <cellStyle name="Normal 2 2 4 4 2" xfId="9681" xr:uid="{00000000-0005-0000-0000-0000092B0000}"/>
    <cellStyle name="Normal 2 2 4 5" xfId="4950" xr:uid="{00000000-0005-0000-0000-00000A2B0000}"/>
    <cellStyle name="Normal 2 2 4 5 2" xfId="9682" xr:uid="{00000000-0005-0000-0000-00000B2B0000}"/>
    <cellStyle name="Normal 2 2 4 6" xfId="9672" xr:uid="{00000000-0005-0000-0000-00000C2B0000}"/>
    <cellStyle name="Normal 2 2 4 7" xfId="13929" xr:uid="{00000000-0005-0000-0000-00000D2B0000}"/>
    <cellStyle name="Normal 2 2 5" xfId="2665" xr:uid="{00000000-0005-0000-0000-00000E2B0000}"/>
    <cellStyle name="Normal 2 2 5 2" xfId="2666" xr:uid="{00000000-0005-0000-0000-00000F2B0000}"/>
    <cellStyle name="Normal 2 2 5 2 2" xfId="4955" xr:uid="{00000000-0005-0000-0000-0000102B0000}"/>
    <cellStyle name="Normal 2 2 5 2 2 2" xfId="9685" xr:uid="{00000000-0005-0000-0000-0000112B0000}"/>
    <cellStyle name="Normal 2 2 5 2 3" xfId="9684" xr:uid="{00000000-0005-0000-0000-0000122B0000}"/>
    <cellStyle name="Normal 2 2 5 2 4" xfId="13934" xr:uid="{00000000-0005-0000-0000-0000132B0000}"/>
    <cellStyle name="Normal 2 2 5 3" xfId="4954" xr:uid="{00000000-0005-0000-0000-0000142B0000}"/>
    <cellStyle name="Normal 2 2 5 3 2" xfId="9686" xr:uid="{00000000-0005-0000-0000-0000152B0000}"/>
    <cellStyle name="Normal 2 2 5 4" xfId="9683" xr:uid="{00000000-0005-0000-0000-0000162B0000}"/>
    <cellStyle name="Normal 2 2 5 5" xfId="13933" xr:uid="{00000000-0005-0000-0000-0000172B0000}"/>
    <cellStyle name="Normal 2 2 6" xfId="2667" xr:uid="{00000000-0005-0000-0000-0000182B0000}"/>
    <cellStyle name="Normal 2 2 6 2" xfId="4956" xr:uid="{00000000-0005-0000-0000-0000192B0000}"/>
    <cellStyle name="Normal 2 2 6 2 2" xfId="9688" xr:uid="{00000000-0005-0000-0000-00001A2B0000}"/>
    <cellStyle name="Normal 2 2 6 3" xfId="9687" xr:uid="{00000000-0005-0000-0000-00001B2B0000}"/>
    <cellStyle name="Normal 2 2 6 4" xfId="13935" xr:uid="{00000000-0005-0000-0000-00001C2B0000}"/>
    <cellStyle name="Normal 2 2 7" xfId="9626" xr:uid="{00000000-0005-0000-0000-00001D2B0000}"/>
    <cellStyle name="Normal 2 3" xfId="198" xr:uid="{00000000-0005-0000-0000-00001E2B0000}"/>
    <cellStyle name="Normal 2 3 2" xfId="199" xr:uid="{00000000-0005-0000-0000-00001F2B0000}"/>
    <cellStyle name="Normal 2 3 2 2" xfId="9690" xr:uid="{00000000-0005-0000-0000-0000202B0000}"/>
    <cellStyle name="Normal 2 3 3" xfId="586" xr:uid="{00000000-0005-0000-0000-0000212B0000}"/>
    <cellStyle name="Normal 2 3 3 2" xfId="9691" xr:uid="{00000000-0005-0000-0000-0000222B0000}"/>
    <cellStyle name="Normal 2 3 4" xfId="1103" xr:uid="{00000000-0005-0000-0000-0000232B0000}"/>
    <cellStyle name="Normal 2 3 4 2" xfId="9692" xr:uid="{00000000-0005-0000-0000-0000242B0000}"/>
    <cellStyle name="Normal 2 3 5" xfId="1825" xr:uid="{00000000-0005-0000-0000-0000252B0000}"/>
    <cellStyle name="Normal 2 3 5 2" xfId="9693" xr:uid="{00000000-0005-0000-0000-0000262B0000}"/>
    <cellStyle name="Normal 2 3 6" xfId="2668" xr:uid="{00000000-0005-0000-0000-0000272B0000}"/>
    <cellStyle name="Normal 2 3 6 2" xfId="9694" xr:uid="{00000000-0005-0000-0000-0000282B0000}"/>
    <cellStyle name="Normal 2 3 7" xfId="4957" xr:uid="{00000000-0005-0000-0000-0000292B0000}"/>
    <cellStyle name="Normal 2 3 7 2" xfId="9695" xr:uid="{00000000-0005-0000-0000-00002A2B0000}"/>
    <cellStyle name="Normal 2 3 8" xfId="9689" xr:uid="{00000000-0005-0000-0000-00002B2B0000}"/>
    <cellStyle name="Normal 2 3 9" xfId="13936" xr:uid="{00000000-0005-0000-0000-00002C2B0000}"/>
    <cellStyle name="Normal 2 4" xfId="200" xr:uid="{00000000-0005-0000-0000-00002D2B0000}"/>
    <cellStyle name="Normal 2 4 2" xfId="201" xr:uid="{00000000-0005-0000-0000-00002E2B0000}"/>
    <cellStyle name="Normal 2 4 2 2" xfId="587" xr:uid="{00000000-0005-0000-0000-00002F2B0000}"/>
    <cellStyle name="Normal 2 4 2 2 2" xfId="9698" xr:uid="{00000000-0005-0000-0000-0000302B0000}"/>
    <cellStyle name="Normal 2 4 2 3" xfId="1104" xr:uid="{00000000-0005-0000-0000-0000312B0000}"/>
    <cellStyle name="Normal 2 4 2 3 2" xfId="9699" xr:uid="{00000000-0005-0000-0000-0000322B0000}"/>
    <cellStyle name="Normal 2 4 2 4" xfId="1826" xr:uid="{00000000-0005-0000-0000-0000332B0000}"/>
    <cellStyle name="Normal 2 4 2 4 2" xfId="9700" xr:uid="{00000000-0005-0000-0000-0000342B0000}"/>
    <cellStyle name="Normal 2 4 2 5" xfId="2669" xr:uid="{00000000-0005-0000-0000-0000352B0000}"/>
    <cellStyle name="Normal 2 4 2 5 2" xfId="9701" xr:uid="{00000000-0005-0000-0000-0000362B0000}"/>
    <cellStyle name="Normal 2 4 2 6" xfId="4958" xr:uid="{00000000-0005-0000-0000-0000372B0000}"/>
    <cellStyle name="Normal 2 4 2 6 2" xfId="9702" xr:uid="{00000000-0005-0000-0000-0000382B0000}"/>
    <cellStyle name="Normal 2 4 2 7" xfId="9697" xr:uid="{00000000-0005-0000-0000-0000392B0000}"/>
    <cellStyle name="Normal 2 4 2 8" xfId="13937" xr:uid="{00000000-0005-0000-0000-00003A2B0000}"/>
    <cellStyle name="Normal 2 4 3" xfId="9696" xr:uid="{00000000-0005-0000-0000-00003B2B0000}"/>
    <cellStyle name="Normal 2 5" xfId="202" xr:uid="{00000000-0005-0000-0000-00003C2B0000}"/>
    <cellStyle name="Normal 2 5 2" xfId="203" xr:uid="{00000000-0005-0000-0000-00003D2B0000}"/>
    <cellStyle name="Normal 2 5 2 2" xfId="588" xr:uid="{00000000-0005-0000-0000-00003E2B0000}"/>
    <cellStyle name="Normal 2 5 2 2 2" xfId="9705" xr:uid="{00000000-0005-0000-0000-00003F2B0000}"/>
    <cellStyle name="Normal 2 5 2 3" xfId="1105" xr:uid="{00000000-0005-0000-0000-0000402B0000}"/>
    <cellStyle name="Normal 2 5 2 3 2" xfId="9706" xr:uid="{00000000-0005-0000-0000-0000412B0000}"/>
    <cellStyle name="Normal 2 5 2 4" xfId="1827" xr:uid="{00000000-0005-0000-0000-0000422B0000}"/>
    <cellStyle name="Normal 2 5 2 4 2" xfId="9707" xr:uid="{00000000-0005-0000-0000-0000432B0000}"/>
    <cellStyle name="Normal 2 5 2 5" xfId="2670" xr:uid="{00000000-0005-0000-0000-0000442B0000}"/>
    <cellStyle name="Normal 2 5 2 5 2" xfId="9708" xr:uid="{00000000-0005-0000-0000-0000452B0000}"/>
    <cellStyle name="Normal 2 5 2 6" xfId="4959" xr:uid="{00000000-0005-0000-0000-0000462B0000}"/>
    <cellStyle name="Normal 2 5 2 6 2" xfId="9709" xr:uid="{00000000-0005-0000-0000-0000472B0000}"/>
    <cellStyle name="Normal 2 5 2 7" xfId="9704" xr:uid="{00000000-0005-0000-0000-0000482B0000}"/>
    <cellStyle name="Normal 2 5 2 8" xfId="13938" xr:uid="{00000000-0005-0000-0000-0000492B0000}"/>
    <cellStyle name="Normal 2 5 3" xfId="9703" xr:uid="{00000000-0005-0000-0000-00004A2B0000}"/>
    <cellStyle name="Normal 2 6" xfId="46" xr:uid="{00000000-0005-0000-0000-00004B2B0000}"/>
    <cellStyle name="Normal 2 6 2" xfId="204" xr:uid="{00000000-0005-0000-0000-00004C2B0000}"/>
    <cellStyle name="Normal 2 6 2 2" xfId="589" xr:uid="{00000000-0005-0000-0000-00004D2B0000}"/>
    <cellStyle name="Normal 2 6 2 2 2" xfId="9711" xr:uid="{00000000-0005-0000-0000-00004E2B0000}"/>
    <cellStyle name="Normal 2 6 2 3" xfId="1106" xr:uid="{00000000-0005-0000-0000-00004F2B0000}"/>
    <cellStyle name="Normal 2 6 2 3 2" xfId="9712" xr:uid="{00000000-0005-0000-0000-0000502B0000}"/>
    <cellStyle name="Normal 2 6 2 4" xfId="1828" xr:uid="{00000000-0005-0000-0000-0000512B0000}"/>
    <cellStyle name="Normal 2 6 2 4 2" xfId="9713" xr:uid="{00000000-0005-0000-0000-0000522B0000}"/>
    <cellStyle name="Normal 2 6 2 5" xfId="2671" xr:uid="{00000000-0005-0000-0000-0000532B0000}"/>
    <cellStyle name="Normal 2 6 2 5 2" xfId="9714" xr:uid="{00000000-0005-0000-0000-0000542B0000}"/>
    <cellStyle name="Normal 2 6 2 6" xfId="4960" xr:uid="{00000000-0005-0000-0000-0000552B0000}"/>
    <cellStyle name="Normal 2 6 2 6 2" xfId="9715" xr:uid="{00000000-0005-0000-0000-0000562B0000}"/>
    <cellStyle name="Normal 2 6 2 7" xfId="9710" xr:uid="{00000000-0005-0000-0000-0000572B0000}"/>
    <cellStyle name="Normal 2 6 2 8" xfId="13939" xr:uid="{00000000-0005-0000-0000-0000582B0000}"/>
    <cellStyle name="Normal 2 7" xfId="590" xr:uid="{00000000-0005-0000-0000-0000592B0000}"/>
    <cellStyle name="Normal 2 7 2" xfId="1107" xr:uid="{00000000-0005-0000-0000-00005A2B0000}"/>
    <cellStyle name="Normal 2 7 2 2" xfId="9717" xr:uid="{00000000-0005-0000-0000-00005B2B0000}"/>
    <cellStyle name="Normal 2 7 3" xfId="1829" xr:uid="{00000000-0005-0000-0000-00005C2B0000}"/>
    <cellStyle name="Normal 2 7 3 2" xfId="9718" xr:uid="{00000000-0005-0000-0000-00005D2B0000}"/>
    <cellStyle name="Normal 2 7 4" xfId="2672" xr:uid="{00000000-0005-0000-0000-00005E2B0000}"/>
    <cellStyle name="Normal 2 7 4 2" xfId="9719" xr:uid="{00000000-0005-0000-0000-00005F2B0000}"/>
    <cellStyle name="Normal 2 7 5" xfId="4961" xr:uid="{00000000-0005-0000-0000-0000602B0000}"/>
    <cellStyle name="Normal 2 7 5 2" xfId="9720" xr:uid="{00000000-0005-0000-0000-0000612B0000}"/>
    <cellStyle name="Normal 2 7 6" xfId="9716" xr:uid="{00000000-0005-0000-0000-0000622B0000}"/>
    <cellStyle name="Normal 2 7 7" xfId="13940" xr:uid="{00000000-0005-0000-0000-0000632B0000}"/>
    <cellStyle name="Normal 2 8" xfId="591" xr:uid="{00000000-0005-0000-0000-0000642B0000}"/>
    <cellStyle name="Normal 2 8 2" xfId="1108" xr:uid="{00000000-0005-0000-0000-0000652B0000}"/>
    <cellStyle name="Normal 2 8 2 2" xfId="9722" xr:uid="{00000000-0005-0000-0000-0000662B0000}"/>
    <cellStyle name="Normal 2 8 3" xfId="1830" xr:uid="{00000000-0005-0000-0000-0000672B0000}"/>
    <cellStyle name="Normal 2 8 3 2" xfId="9723" xr:uid="{00000000-0005-0000-0000-0000682B0000}"/>
    <cellStyle name="Normal 2 8 4" xfId="2673" xr:uid="{00000000-0005-0000-0000-0000692B0000}"/>
    <cellStyle name="Normal 2 8 4 2" xfId="9724" xr:uid="{00000000-0005-0000-0000-00006A2B0000}"/>
    <cellStyle name="Normal 2 8 5" xfId="4962" xr:uid="{00000000-0005-0000-0000-00006B2B0000}"/>
    <cellStyle name="Normal 2 8 5 2" xfId="9725" xr:uid="{00000000-0005-0000-0000-00006C2B0000}"/>
    <cellStyle name="Normal 2 8 6" xfId="9721" xr:uid="{00000000-0005-0000-0000-00006D2B0000}"/>
    <cellStyle name="Normal 2 8 7" xfId="13941" xr:uid="{00000000-0005-0000-0000-00006E2B0000}"/>
    <cellStyle name="Normal 2 9" xfId="1334" xr:uid="{00000000-0005-0000-0000-00006F2B0000}"/>
    <cellStyle name="Normal 2 9 2" xfId="1831" xr:uid="{00000000-0005-0000-0000-0000702B0000}"/>
    <cellStyle name="Normal 2 9 2 2" xfId="9727" xr:uid="{00000000-0005-0000-0000-0000712B0000}"/>
    <cellStyle name="Normal 2 9 3" xfId="2674" xr:uid="{00000000-0005-0000-0000-0000722B0000}"/>
    <cellStyle name="Normal 2 9 3 2" xfId="9728" xr:uid="{00000000-0005-0000-0000-0000732B0000}"/>
    <cellStyle name="Normal 2 9 4" xfId="4963" xr:uid="{00000000-0005-0000-0000-0000742B0000}"/>
    <cellStyle name="Normal 2 9 4 2" xfId="9729" xr:uid="{00000000-0005-0000-0000-0000752B0000}"/>
    <cellStyle name="Normal 2 9 5" xfId="9726" xr:uid="{00000000-0005-0000-0000-0000762B0000}"/>
    <cellStyle name="Normal 2 9 6" xfId="13942" xr:uid="{00000000-0005-0000-0000-0000772B0000}"/>
    <cellStyle name="Normal 20" xfId="205" xr:uid="{00000000-0005-0000-0000-0000782B0000}"/>
    <cellStyle name="Normal 20 2" xfId="592" xr:uid="{00000000-0005-0000-0000-0000792B0000}"/>
    <cellStyle name="Normal 20 2 2" xfId="9731" xr:uid="{00000000-0005-0000-0000-00007A2B0000}"/>
    <cellStyle name="Normal 20 3" xfId="9730" xr:uid="{00000000-0005-0000-0000-00007B2B0000}"/>
    <cellStyle name="Normal 21" xfId="206" xr:uid="{00000000-0005-0000-0000-00007C2B0000}"/>
    <cellStyle name="Normal 21 2" xfId="593" xr:uid="{00000000-0005-0000-0000-00007D2B0000}"/>
    <cellStyle name="Normal 21 2 2" xfId="9733" xr:uid="{00000000-0005-0000-0000-00007E2B0000}"/>
    <cellStyle name="Normal 21 3" xfId="9732" xr:uid="{00000000-0005-0000-0000-00007F2B0000}"/>
    <cellStyle name="Normal 22" xfId="207" xr:uid="{00000000-0005-0000-0000-0000802B0000}"/>
    <cellStyle name="Normal 22 2" xfId="594" xr:uid="{00000000-0005-0000-0000-0000812B0000}"/>
    <cellStyle name="Normal 22 2 2" xfId="9735" xr:uid="{00000000-0005-0000-0000-0000822B0000}"/>
    <cellStyle name="Normal 22 3" xfId="9734" xr:uid="{00000000-0005-0000-0000-0000832B0000}"/>
    <cellStyle name="Normal 23" xfId="208" xr:uid="{00000000-0005-0000-0000-0000842B0000}"/>
    <cellStyle name="Normal 23 2" xfId="595" xr:uid="{00000000-0005-0000-0000-0000852B0000}"/>
    <cellStyle name="Normal 23 2 2" xfId="9737" xr:uid="{00000000-0005-0000-0000-0000862B0000}"/>
    <cellStyle name="Normal 23 3" xfId="9736" xr:uid="{00000000-0005-0000-0000-0000872B0000}"/>
    <cellStyle name="Normal 24" xfId="209" xr:uid="{00000000-0005-0000-0000-0000882B0000}"/>
    <cellStyle name="Normal 24 2" xfId="596" xr:uid="{00000000-0005-0000-0000-0000892B0000}"/>
    <cellStyle name="Normal 24 2 2" xfId="9739" xr:uid="{00000000-0005-0000-0000-00008A2B0000}"/>
    <cellStyle name="Normal 24 3" xfId="9738" xr:uid="{00000000-0005-0000-0000-00008B2B0000}"/>
    <cellStyle name="Normal 25" xfId="210" xr:uid="{00000000-0005-0000-0000-00008C2B0000}"/>
    <cellStyle name="Normal 25 2" xfId="597" xr:uid="{00000000-0005-0000-0000-00008D2B0000}"/>
    <cellStyle name="Normal 25 2 2" xfId="9741" xr:uid="{00000000-0005-0000-0000-00008E2B0000}"/>
    <cellStyle name="Normal 25 3" xfId="9740" xr:uid="{00000000-0005-0000-0000-00008F2B0000}"/>
    <cellStyle name="Normal 26" xfId="211" xr:uid="{00000000-0005-0000-0000-0000902B0000}"/>
    <cellStyle name="Normal 26 2" xfId="598" xr:uid="{00000000-0005-0000-0000-0000912B0000}"/>
    <cellStyle name="Normal 26 2 2" xfId="9743" xr:uid="{00000000-0005-0000-0000-0000922B0000}"/>
    <cellStyle name="Normal 26 3" xfId="9742" xr:uid="{00000000-0005-0000-0000-0000932B0000}"/>
    <cellStyle name="Normal 27" xfId="212" xr:uid="{00000000-0005-0000-0000-0000942B0000}"/>
    <cellStyle name="Normal 27 2" xfId="599" xr:uid="{00000000-0005-0000-0000-0000952B0000}"/>
    <cellStyle name="Normal 27 2 2" xfId="9745" xr:uid="{00000000-0005-0000-0000-0000962B0000}"/>
    <cellStyle name="Normal 27 3" xfId="9744" xr:uid="{00000000-0005-0000-0000-0000972B0000}"/>
    <cellStyle name="Normal 28" xfId="213" xr:uid="{00000000-0005-0000-0000-0000982B0000}"/>
    <cellStyle name="Normal 28 2" xfId="600" xr:uid="{00000000-0005-0000-0000-0000992B0000}"/>
    <cellStyle name="Normal 28 2 2" xfId="9747" xr:uid="{00000000-0005-0000-0000-00009A2B0000}"/>
    <cellStyle name="Normal 28 3" xfId="9746" xr:uid="{00000000-0005-0000-0000-00009B2B0000}"/>
    <cellStyle name="Normal 29" xfId="214" xr:uid="{00000000-0005-0000-0000-00009C2B0000}"/>
    <cellStyle name="Normal 29 2" xfId="601" xr:uid="{00000000-0005-0000-0000-00009D2B0000}"/>
    <cellStyle name="Normal 29 2 2" xfId="9749" xr:uid="{00000000-0005-0000-0000-00009E2B0000}"/>
    <cellStyle name="Normal 29 3" xfId="9748" xr:uid="{00000000-0005-0000-0000-00009F2B0000}"/>
    <cellStyle name="Normal 3" xfId="45" xr:uid="{00000000-0005-0000-0000-0000A02B0000}"/>
    <cellStyle name="Normal 3 10" xfId="215" xr:uid="{00000000-0005-0000-0000-0000A12B0000}"/>
    <cellStyle name="Normal 3 10 10" xfId="9750" xr:uid="{00000000-0005-0000-0000-0000A22B0000}"/>
    <cellStyle name="Normal 3 10 11" xfId="13943" xr:uid="{00000000-0005-0000-0000-0000A32B0000}"/>
    <cellStyle name="Normal 3 10 2" xfId="603" xr:uid="{00000000-0005-0000-0000-0000A42B0000}"/>
    <cellStyle name="Normal 3 10 2 2" xfId="604" xr:uid="{00000000-0005-0000-0000-0000A52B0000}"/>
    <cellStyle name="Normal 3 10 2 2 2" xfId="1111" xr:uid="{00000000-0005-0000-0000-0000A62B0000}"/>
    <cellStyle name="Normal 3 10 2 2 2 2" xfId="2679" xr:uid="{00000000-0005-0000-0000-0000A72B0000}"/>
    <cellStyle name="Normal 3 10 2 2 2 2 2" xfId="4968" xr:uid="{00000000-0005-0000-0000-0000A82B0000}"/>
    <cellStyle name="Normal 3 10 2 2 2 2 2 2" xfId="9755" xr:uid="{00000000-0005-0000-0000-0000A92B0000}"/>
    <cellStyle name="Normal 3 10 2 2 2 2 3" xfId="9754" xr:uid="{00000000-0005-0000-0000-0000AA2B0000}"/>
    <cellStyle name="Normal 3 10 2 2 2 2 4" xfId="13947" xr:uid="{00000000-0005-0000-0000-0000AB2B0000}"/>
    <cellStyle name="Normal 3 10 2 2 2 3" xfId="2678" xr:uid="{00000000-0005-0000-0000-0000AC2B0000}"/>
    <cellStyle name="Normal 3 10 2 2 2 3 2" xfId="9756" xr:uid="{00000000-0005-0000-0000-0000AD2B0000}"/>
    <cellStyle name="Normal 3 10 2 2 2 4" xfId="4967" xr:uid="{00000000-0005-0000-0000-0000AE2B0000}"/>
    <cellStyle name="Normal 3 10 2 2 2 4 2" xfId="9757" xr:uid="{00000000-0005-0000-0000-0000AF2B0000}"/>
    <cellStyle name="Normal 3 10 2 2 2 5" xfId="9753" xr:uid="{00000000-0005-0000-0000-0000B02B0000}"/>
    <cellStyle name="Normal 3 10 2 2 2 6" xfId="13946" xr:uid="{00000000-0005-0000-0000-0000B12B0000}"/>
    <cellStyle name="Normal 3 10 2 2 3" xfId="1834" xr:uid="{00000000-0005-0000-0000-0000B22B0000}"/>
    <cellStyle name="Normal 3 10 2 2 3 2" xfId="2680" xr:uid="{00000000-0005-0000-0000-0000B32B0000}"/>
    <cellStyle name="Normal 3 10 2 2 3 2 2" xfId="9759" xr:uid="{00000000-0005-0000-0000-0000B42B0000}"/>
    <cellStyle name="Normal 3 10 2 2 3 3" xfId="4969" xr:uid="{00000000-0005-0000-0000-0000B52B0000}"/>
    <cellStyle name="Normal 3 10 2 2 3 3 2" xfId="9760" xr:uid="{00000000-0005-0000-0000-0000B62B0000}"/>
    <cellStyle name="Normal 3 10 2 2 3 4" xfId="9758" xr:uid="{00000000-0005-0000-0000-0000B72B0000}"/>
    <cellStyle name="Normal 3 10 2 2 3 5" xfId="13948" xr:uid="{00000000-0005-0000-0000-0000B82B0000}"/>
    <cellStyle name="Normal 3 10 2 2 4" xfId="2677" xr:uid="{00000000-0005-0000-0000-0000B92B0000}"/>
    <cellStyle name="Normal 3 10 2 2 4 2" xfId="9761" xr:uid="{00000000-0005-0000-0000-0000BA2B0000}"/>
    <cellStyle name="Normal 3 10 2 2 5" xfId="4966" xr:uid="{00000000-0005-0000-0000-0000BB2B0000}"/>
    <cellStyle name="Normal 3 10 2 2 5 2" xfId="9762" xr:uid="{00000000-0005-0000-0000-0000BC2B0000}"/>
    <cellStyle name="Normal 3 10 2 2 6" xfId="9752" xr:uid="{00000000-0005-0000-0000-0000BD2B0000}"/>
    <cellStyle name="Normal 3 10 2 2 7" xfId="13945" xr:uid="{00000000-0005-0000-0000-0000BE2B0000}"/>
    <cellStyle name="Normal 3 10 2 3" xfId="605" xr:uid="{00000000-0005-0000-0000-0000BF2B0000}"/>
    <cellStyle name="Normal 3 10 2 3 2" xfId="1112" xr:uid="{00000000-0005-0000-0000-0000C02B0000}"/>
    <cellStyle name="Normal 3 10 2 3 2 2" xfId="2683" xr:uid="{00000000-0005-0000-0000-0000C12B0000}"/>
    <cellStyle name="Normal 3 10 2 3 2 2 2" xfId="4972" xr:uid="{00000000-0005-0000-0000-0000C22B0000}"/>
    <cellStyle name="Normal 3 10 2 3 2 2 2 2" xfId="9766" xr:uid="{00000000-0005-0000-0000-0000C32B0000}"/>
    <cellStyle name="Normal 3 10 2 3 2 2 3" xfId="9765" xr:uid="{00000000-0005-0000-0000-0000C42B0000}"/>
    <cellStyle name="Normal 3 10 2 3 2 2 4" xfId="13951" xr:uid="{00000000-0005-0000-0000-0000C52B0000}"/>
    <cellStyle name="Normal 3 10 2 3 2 3" xfId="2682" xr:uid="{00000000-0005-0000-0000-0000C62B0000}"/>
    <cellStyle name="Normal 3 10 2 3 2 3 2" xfId="9767" xr:uid="{00000000-0005-0000-0000-0000C72B0000}"/>
    <cellStyle name="Normal 3 10 2 3 2 4" xfId="4971" xr:uid="{00000000-0005-0000-0000-0000C82B0000}"/>
    <cellStyle name="Normal 3 10 2 3 2 4 2" xfId="9768" xr:uid="{00000000-0005-0000-0000-0000C92B0000}"/>
    <cellStyle name="Normal 3 10 2 3 2 5" xfId="9764" xr:uid="{00000000-0005-0000-0000-0000CA2B0000}"/>
    <cellStyle name="Normal 3 10 2 3 2 6" xfId="13950" xr:uid="{00000000-0005-0000-0000-0000CB2B0000}"/>
    <cellStyle name="Normal 3 10 2 3 3" xfId="1835" xr:uid="{00000000-0005-0000-0000-0000CC2B0000}"/>
    <cellStyle name="Normal 3 10 2 3 3 2" xfId="2684" xr:uid="{00000000-0005-0000-0000-0000CD2B0000}"/>
    <cellStyle name="Normal 3 10 2 3 3 2 2" xfId="9770" xr:uid="{00000000-0005-0000-0000-0000CE2B0000}"/>
    <cellStyle name="Normal 3 10 2 3 3 3" xfId="4973" xr:uid="{00000000-0005-0000-0000-0000CF2B0000}"/>
    <cellStyle name="Normal 3 10 2 3 3 3 2" xfId="9771" xr:uid="{00000000-0005-0000-0000-0000D02B0000}"/>
    <cellStyle name="Normal 3 10 2 3 3 4" xfId="9769" xr:uid="{00000000-0005-0000-0000-0000D12B0000}"/>
    <cellStyle name="Normal 3 10 2 3 3 5" xfId="13952" xr:uid="{00000000-0005-0000-0000-0000D22B0000}"/>
    <cellStyle name="Normal 3 10 2 3 4" xfId="2681" xr:uid="{00000000-0005-0000-0000-0000D32B0000}"/>
    <cellStyle name="Normal 3 10 2 3 4 2" xfId="9772" xr:uid="{00000000-0005-0000-0000-0000D42B0000}"/>
    <cellStyle name="Normal 3 10 2 3 5" xfId="4970" xr:uid="{00000000-0005-0000-0000-0000D52B0000}"/>
    <cellStyle name="Normal 3 10 2 3 5 2" xfId="9773" xr:uid="{00000000-0005-0000-0000-0000D62B0000}"/>
    <cellStyle name="Normal 3 10 2 3 6" xfId="9763" xr:uid="{00000000-0005-0000-0000-0000D72B0000}"/>
    <cellStyle name="Normal 3 10 2 3 7" xfId="13949" xr:uid="{00000000-0005-0000-0000-0000D82B0000}"/>
    <cellStyle name="Normal 3 10 2 4" xfId="1110" xr:uid="{00000000-0005-0000-0000-0000D92B0000}"/>
    <cellStyle name="Normal 3 10 2 4 2" xfId="2686" xr:uid="{00000000-0005-0000-0000-0000DA2B0000}"/>
    <cellStyle name="Normal 3 10 2 4 2 2" xfId="4975" xr:uid="{00000000-0005-0000-0000-0000DB2B0000}"/>
    <cellStyle name="Normal 3 10 2 4 2 2 2" xfId="9776" xr:uid="{00000000-0005-0000-0000-0000DC2B0000}"/>
    <cellStyle name="Normal 3 10 2 4 2 3" xfId="9775" xr:uid="{00000000-0005-0000-0000-0000DD2B0000}"/>
    <cellStyle name="Normal 3 10 2 4 2 4" xfId="13954" xr:uid="{00000000-0005-0000-0000-0000DE2B0000}"/>
    <cellStyle name="Normal 3 10 2 4 3" xfId="2685" xr:uid="{00000000-0005-0000-0000-0000DF2B0000}"/>
    <cellStyle name="Normal 3 10 2 4 3 2" xfId="9777" xr:uid="{00000000-0005-0000-0000-0000E02B0000}"/>
    <cellStyle name="Normal 3 10 2 4 4" xfId="4974" xr:uid="{00000000-0005-0000-0000-0000E12B0000}"/>
    <cellStyle name="Normal 3 10 2 4 4 2" xfId="9778" xr:uid="{00000000-0005-0000-0000-0000E22B0000}"/>
    <cellStyle name="Normal 3 10 2 4 5" xfId="9774" xr:uid="{00000000-0005-0000-0000-0000E32B0000}"/>
    <cellStyle name="Normal 3 10 2 4 6" xfId="13953" xr:uid="{00000000-0005-0000-0000-0000E42B0000}"/>
    <cellStyle name="Normal 3 10 2 5" xfId="1833" xr:uid="{00000000-0005-0000-0000-0000E52B0000}"/>
    <cellStyle name="Normal 3 10 2 5 2" xfId="2687" xr:uid="{00000000-0005-0000-0000-0000E62B0000}"/>
    <cellStyle name="Normal 3 10 2 5 2 2" xfId="9780" xr:uid="{00000000-0005-0000-0000-0000E72B0000}"/>
    <cellStyle name="Normal 3 10 2 5 3" xfId="4976" xr:uid="{00000000-0005-0000-0000-0000E82B0000}"/>
    <cellStyle name="Normal 3 10 2 5 3 2" xfId="9781" xr:uid="{00000000-0005-0000-0000-0000E92B0000}"/>
    <cellStyle name="Normal 3 10 2 5 4" xfId="9779" xr:uid="{00000000-0005-0000-0000-0000EA2B0000}"/>
    <cellStyle name="Normal 3 10 2 5 5" xfId="13955" xr:uid="{00000000-0005-0000-0000-0000EB2B0000}"/>
    <cellStyle name="Normal 3 10 2 6" xfId="2676" xr:uid="{00000000-0005-0000-0000-0000EC2B0000}"/>
    <cellStyle name="Normal 3 10 2 6 2" xfId="9782" xr:uid="{00000000-0005-0000-0000-0000ED2B0000}"/>
    <cellStyle name="Normal 3 10 2 7" xfId="4965" xr:uid="{00000000-0005-0000-0000-0000EE2B0000}"/>
    <cellStyle name="Normal 3 10 2 7 2" xfId="9783" xr:uid="{00000000-0005-0000-0000-0000EF2B0000}"/>
    <cellStyle name="Normal 3 10 2 8" xfId="9751" xr:uid="{00000000-0005-0000-0000-0000F02B0000}"/>
    <cellStyle name="Normal 3 10 2 9" xfId="13944" xr:uid="{00000000-0005-0000-0000-0000F12B0000}"/>
    <cellStyle name="Normal 3 10 3" xfId="606" xr:uid="{00000000-0005-0000-0000-0000F22B0000}"/>
    <cellStyle name="Normal 3 10 3 2" xfId="1113" xr:uid="{00000000-0005-0000-0000-0000F32B0000}"/>
    <cellStyle name="Normal 3 10 3 2 2" xfId="2690" xr:uid="{00000000-0005-0000-0000-0000F42B0000}"/>
    <cellStyle name="Normal 3 10 3 2 2 2" xfId="4979" xr:uid="{00000000-0005-0000-0000-0000F52B0000}"/>
    <cellStyle name="Normal 3 10 3 2 2 2 2" xfId="9787" xr:uid="{00000000-0005-0000-0000-0000F62B0000}"/>
    <cellStyle name="Normal 3 10 3 2 2 3" xfId="9786" xr:uid="{00000000-0005-0000-0000-0000F72B0000}"/>
    <cellStyle name="Normal 3 10 3 2 2 4" xfId="13958" xr:uid="{00000000-0005-0000-0000-0000F82B0000}"/>
    <cellStyle name="Normal 3 10 3 2 3" xfId="2689" xr:uid="{00000000-0005-0000-0000-0000F92B0000}"/>
    <cellStyle name="Normal 3 10 3 2 3 2" xfId="9788" xr:uid="{00000000-0005-0000-0000-0000FA2B0000}"/>
    <cellStyle name="Normal 3 10 3 2 4" xfId="4978" xr:uid="{00000000-0005-0000-0000-0000FB2B0000}"/>
    <cellStyle name="Normal 3 10 3 2 4 2" xfId="9789" xr:uid="{00000000-0005-0000-0000-0000FC2B0000}"/>
    <cellStyle name="Normal 3 10 3 2 5" xfId="9785" xr:uid="{00000000-0005-0000-0000-0000FD2B0000}"/>
    <cellStyle name="Normal 3 10 3 2 6" xfId="13957" xr:uid="{00000000-0005-0000-0000-0000FE2B0000}"/>
    <cellStyle name="Normal 3 10 3 3" xfId="1836" xr:uid="{00000000-0005-0000-0000-0000FF2B0000}"/>
    <cellStyle name="Normal 3 10 3 3 2" xfId="2691" xr:uid="{00000000-0005-0000-0000-0000002C0000}"/>
    <cellStyle name="Normal 3 10 3 3 2 2" xfId="9791" xr:uid="{00000000-0005-0000-0000-0000012C0000}"/>
    <cellStyle name="Normal 3 10 3 3 3" xfId="4980" xr:uid="{00000000-0005-0000-0000-0000022C0000}"/>
    <cellStyle name="Normal 3 10 3 3 3 2" xfId="9792" xr:uid="{00000000-0005-0000-0000-0000032C0000}"/>
    <cellStyle name="Normal 3 10 3 3 4" xfId="9790" xr:uid="{00000000-0005-0000-0000-0000042C0000}"/>
    <cellStyle name="Normal 3 10 3 3 5" xfId="13959" xr:uid="{00000000-0005-0000-0000-0000052C0000}"/>
    <cellStyle name="Normal 3 10 3 4" xfId="2688" xr:uid="{00000000-0005-0000-0000-0000062C0000}"/>
    <cellStyle name="Normal 3 10 3 4 2" xfId="9793" xr:uid="{00000000-0005-0000-0000-0000072C0000}"/>
    <cellStyle name="Normal 3 10 3 5" xfId="4977" xr:uid="{00000000-0005-0000-0000-0000082C0000}"/>
    <cellStyle name="Normal 3 10 3 5 2" xfId="9794" xr:uid="{00000000-0005-0000-0000-0000092C0000}"/>
    <cellStyle name="Normal 3 10 3 6" xfId="9784" xr:uid="{00000000-0005-0000-0000-00000A2C0000}"/>
    <cellStyle name="Normal 3 10 3 7" xfId="13956" xr:uid="{00000000-0005-0000-0000-00000B2C0000}"/>
    <cellStyle name="Normal 3 10 4" xfId="607" xr:uid="{00000000-0005-0000-0000-00000C2C0000}"/>
    <cellStyle name="Normal 3 10 4 2" xfId="1114" xr:uid="{00000000-0005-0000-0000-00000D2C0000}"/>
    <cellStyle name="Normal 3 10 4 2 2" xfId="2694" xr:uid="{00000000-0005-0000-0000-00000E2C0000}"/>
    <cellStyle name="Normal 3 10 4 2 2 2" xfId="4983" xr:uid="{00000000-0005-0000-0000-00000F2C0000}"/>
    <cellStyle name="Normal 3 10 4 2 2 2 2" xfId="9798" xr:uid="{00000000-0005-0000-0000-0000102C0000}"/>
    <cellStyle name="Normal 3 10 4 2 2 3" xfId="9797" xr:uid="{00000000-0005-0000-0000-0000112C0000}"/>
    <cellStyle name="Normal 3 10 4 2 2 4" xfId="13962" xr:uid="{00000000-0005-0000-0000-0000122C0000}"/>
    <cellStyle name="Normal 3 10 4 2 3" xfId="2693" xr:uid="{00000000-0005-0000-0000-0000132C0000}"/>
    <cellStyle name="Normal 3 10 4 2 3 2" xfId="9799" xr:uid="{00000000-0005-0000-0000-0000142C0000}"/>
    <cellStyle name="Normal 3 10 4 2 4" xfId="4982" xr:uid="{00000000-0005-0000-0000-0000152C0000}"/>
    <cellStyle name="Normal 3 10 4 2 4 2" xfId="9800" xr:uid="{00000000-0005-0000-0000-0000162C0000}"/>
    <cellStyle name="Normal 3 10 4 2 5" xfId="9796" xr:uid="{00000000-0005-0000-0000-0000172C0000}"/>
    <cellStyle name="Normal 3 10 4 2 6" xfId="13961" xr:uid="{00000000-0005-0000-0000-0000182C0000}"/>
    <cellStyle name="Normal 3 10 4 3" xfId="1837" xr:uid="{00000000-0005-0000-0000-0000192C0000}"/>
    <cellStyle name="Normal 3 10 4 3 2" xfId="2695" xr:uid="{00000000-0005-0000-0000-00001A2C0000}"/>
    <cellStyle name="Normal 3 10 4 3 2 2" xfId="9802" xr:uid="{00000000-0005-0000-0000-00001B2C0000}"/>
    <cellStyle name="Normal 3 10 4 3 3" xfId="4984" xr:uid="{00000000-0005-0000-0000-00001C2C0000}"/>
    <cellStyle name="Normal 3 10 4 3 3 2" xfId="9803" xr:uid="{00000000-0005-0000-0000-00001D2C0000}"/>
    <cellStyle name="Normal 3 10 4 3 4" xfId="9801" xr:uid="{00000000-0005-0000-0000-00001E2C0000}"/>
    <cellStyle name="Normal 3 10 4 3 5" xfId="13963" xr:uid="{00000000-0005-0000-0000-00001F2C0000}"/>
    <cellStyle name="Normal 3 10 4 4" xfId="2692" xr:uid="{00000000-0005-0000-0000-0000202C0000}"/>
    <cellStyle name="Normal 3 10 4 4 2" xfId="9804" xr:uid="{00000000-0005-0000-0000-0000212C0000}"/>
    <cellStyle name="Normal 3 10 4 5" xfId="4981" xr:uid="{00000000-0005-0000-0000-0000222C0000}"/>
    <cellStyle name="Normal 3 10 4 5 2" xfId="9805" xr:uid="{00000000-0005-0000-0000-0000232C0000}"/>
    <cellStyle name="Normal 3 10 4 6" xfId="9795" xr:uid="{00000000-0005-0000-0000-0000242C0000}"/>
    <cellStyle name="Normal 3 10 4 7" xfId="13960" xr:uid="{00000000-0005-0000-0000-0000252C0000}"/>
    <cellStyle name="Normal 3 10 5" xfId="602" xr:uid="{00000000-0005-0000-0000-0000262C0000}"/>
    <cellStyle name="Normal 3 10 5 2" xfId="2697" xr:uid="{00000000-0005-0000-0000-0000272C0000}"/>
    <cellStyle name="Normal 3 10 5 2 2" xfId="4986" xr:uid="{00000000-0005-0000-0000-0000282C0000}"/>
    <cellStyle name="Normal 3 10 5 2 2 2" xfId="9808" xr:uid="{00000000-0005-0000-0000-0000292C0000}"/>
    <cellStyle name="Normal 3 10 5 2 3" xfId="9807" xr:uid="{00000000-0005-0000-0000-00002A2C0000}"/>
    <cellStyle name="Normal 3 10 5 2 4" xfId="13965" xr:uid="{00000000-0005-0000-0000-00002B2C0000}"/>
    <cellStyle name="Normal 3 10 5 3" xfId="2696" xr:uid="{00000000-0005-0000-0000-00002C2C0000}"/>
    <cellStyle name="Normal 3 10 5 3 2" xfId="9809" xr:uid="{00000000-0005-0000-0000-00002D2C0000}"/>
    <cellStyle name="Normal 3 10 5 4" xfId="4985" xr:uid="{00000000-0005-0000-0000-00002E2C0000}"/>
    <cellStyle name="Normal 3 10 5 4 2" xfId="9810" xr:uid="{00000000-0005-0000-0000-00002F2C0000}"/>
    <cellStyle name="Normal 3 10 5 5" xfId="9806" xr:uid="{00000000-0005-0000-0000-0000302C0000}"/>
    <cellStyle name="Normal 3 10 5 6" xfId="13964" xr:uid="{00000000-0005-0000-0000-0000312C0000}"/>
    <cellStyle name="Normal 3 10 6" xfId="1109" xr:uid="{00000000-0005-0000-0000-0000322C0000}"/>
    <cellStyle name="Normal 3 10 6 2" xfId="2698" xr:uid="{00000000-0005-0000-0000-0000332C0000}"/>
    <cellStyle name="Normal 3 10 6 2 2" xfId="9812" xr:uid="{00000000-0005-0000-0000-0000342C0000}"/>
    <cellStyle name="Normal 3 10 6 3" xfId="4987" xr:uid="{00000000-0005-0000-0000-0000352C0000}"/>
    <cellStyle name="Normal 3 10 6 3 2" xfId="9813" xr:uid="{00000000-0005-0000-0000-0000362C0000}"/>
    <cellStyle name="Normal 3 10 6 4" xfId="9811" xr:uid="{00000000-0005-0000-0000-0000372C0000}"/>
    <cellStyle name="Normal 3 10 6 5" xfId="13966" xr:uid="{00000000-0005-0000-0000-0000382C0000}"/>
    <cellStyle name="Normal 3 10 7" xfId="1832" xr:uid="{00000000-0005-0000-0000-0000392C0000}"/>
    <cellStyle name="Normal 3 10 7 2" xfId="9814" xr:uid="{00000000-0005-0000-0000-00003A2C0000}"/>
    <cellStyle name="Normal 3 10 8" xfId="2675" xr:uid="{00000000-0005-0000-0000-00003B2C0000}"/>
    <cellStyle name="Normal 3 10 8 2" xfId="9815" xr:uid="{00000000-0005-0000-0000-00003C2C0000}"/>
    <cellStyle name="Normal 3 10 9" xfId="4964" xr:uid="{00000000-0005-0000-0000-00003D2C0000}"/>
    <cellStyle name="Normal 3 10 9 2" xfId="9816" xr:uid="{00000000-0005-0000-0000-00003E2C0000}"/>
    <cellStyle name="Normal 3 11" xfId="216" xr:uid="{00000000-0005-0000-0000-00003F2C0000}"/>
    <cellStyle name="Normal 3 11 10" xfId="9817" xr:uid="{00000000-0005-0000-0000-0000402C0000}"/>
    <cellStyle name="Normal 3 11 11" xfId="13967" xr:uid="{00000000-0005-0000-0000-0000412C0000}"/>
    <cellStyle name="Normal 3 11 2" xfId="609" xr:uid="{00000000-0005-0000-0000-0000422C0000}"/>
    <cellStyle name="Normal 3 11 2 2" xfId="610" xr:uid="{00000000-0005-0000-0000-0000432C0000}"/>
    <cellStyle name="Normal 3 11 2 2 2" xfId="1117" xr:uid="{00000000-0005-0000-0000-0000442C0000}"/>
    <cellStyle name="Normal 3 11 2 2 2 2" xfId="2703" xr:uid="{00000000-0005-0000-0000-0000452C0000}"/>
    <cellStyle name="Normal 3 11 2 2 2 2 2" xfId="4992" xr:uid="{00000000-0005-0000-0000-0000462C0000}"/>
    <cellStyle name="Normal 3 11 2 2 2 2 2 2" xfId="9822" xr:uid="{00000000-0005-0000-0000-0000472C0000}"/>
    <cellStyle name="Normal 3 11 2 2 2 2 3" xfId="9821" xr:uid="{00000000-0005-0000-0000-0000482C0000}"/>
    <cellStyle name="Normal 3 11 2 2 2 2 4" xfId="13971" xr:uid="{00000000-0005-0000-0000-0000492C0000}"/>
    <cellStyle name="Normal 3 11 2 2 2 3" xfId="2702" xr:uid="{00000000-0005-0000-0000-00004A2C0000}"/>
    <cellStyle name="Normal 3 11 2 2 2 3 2" xfId="9823" xr:uid="{00000000-0005-0000-0000-00004B2C0000}"/>
    <cellStyle name="Normal 3 11 2 2 2 4" xfId="4991" xr:uid="{00000000-0005-0000-0000-00004C2C0000}"/>
    <cellStyle name="Normal 3 11 2 2 2 4 2" xfId="9824" xr:uid="{00000000-0005-0000-0000-00004D2C0000}"/>
    <cellStyle name="Normal 3 11 2 2 2 5" xfId="9820" xr:uid="{00000000-0005-0000-0000-00004E2C0000}"/>
    <cellStyle name="Normal 3 11 2 2 2 6" xfId="13970" xr:uid="{00000000-0005-0000-0000-00004F2C0000}"/>
    <cellStyle name="Normal 3 11 2 2 3" xfId="1840" xr:uid="{00000000-0005-0000-0000-0000502C0000}"/>
    <cellStyle name="Normal 3 11 2 2 3 2" xfId="2704" xr:uid="{00000000-0005-0000-0000-0000512C0000}"/>
    <cellStyle name="Normal 3 11 2 2 3 2 2" xfId="9826" xr:uid="{00000000-0005-0000-0000-0000522C0000}"/>
    <cellStyle name="Normal 3 11 2 2 3 3" xfId="4993" xr:uid="{00000000-0005-0000-0000-0000532C0000}"/>
    <cellStyle name="Normal 3 11 2 2 3 3 2" xfId="9827" xr:uid="{00000000-0005-0000-0000-0000542C0000}"/>
    <cellStyle name="Normal 3 11 2 2 3 4" xfId="9825" xr:uid="{00000000-0005-0000-0000-0000552C0000}"/>
    <cellStyle name="Normal 3 11 2 2 3 5" xfId="13972" xr:uid="{00000000-0005-0000-0000-0000562C0000}"/>
    <cellStyle name="Normal 3 11 2 2 4" xfId="2701" xr:uid="{00000000-0005-0000-0000-0000572C0000}"/>
    <cellStyle name="Normal 3 11 2 2 4 2" xfId="9828" xr:uid="{00000000-0005-0000-0000-0000582C0000}"/>
    <cellStyle name="Normal 3 11 2 2 5" xfId="4990" xr:uid="{00000000-0005-0000-0000-0000592C0000}"/>
    <cellStyle name="Normal 3 11 2 2 5 2" xfId="9829" xr:uid="{00000000-0005-0000-0000-00005A2C0000}"/>
    <cellStyle name="Normal 3 11 2 2 6" xfId="9819" xr:uid="{00000000-0005-0000-0000-00005B2C0000}"/>
    <cellStyle name="Normal 3 11 2 2 7" xfId="13969" xr:uid="{00000000-0005-0000-0000-00005C2C0000}"/>
    <cellStyle name="Normal 3 11 2 3" xfId="611" xr:uid="{00000000-0005-0000-0000-00005D2C0000}"/>
    <cellStyle name="Normal 3 11 2 3 2" xfId="1118" xr:uid="{00000000-0005-0000-0000-00005E2C0000}"/>
    <cellStyle name="Normal 3 11 2 3 2 2" xfId="2707" xr:uid="{00000000-0005-0000-0000-00005F2C0000}"/>
    <cellStyle name="Normal 3 11 2 3 2 2 2" xfId="4996" xr:uid="{00000000-0005-0000-0000-0000602C0000}"/>
    <cellStyle name="Normal 3 11 2 3 2 2 2 2" xfId="9833" xr:uid="{00000000-0005-0000-0000-0000612C0000}"/>
    <cellStyle name="Normal 3 11 2 3 2 2 3" xfId="9832" xr:uid="{00000000-0005-0000-0000-0000622C0000}"/>
    <cellStyle name="Normal 3 11 2 3 2 2 4" xfId="13975" xr:uid="{00000000-0005-0000-0000-0000632C0000}"/>
    <cellStyle name="Normal 3 11 2 3 2 3" xfId="2706" xr:uid="{00000000-0005-0000-0000-0000642C0000}"/>
    <cellStyle name="Normal 3 11 2 3 2 3 2" xfId="9834" xr:uid="{00000000-0005-0000-0000-0000652C0000}"/>
    <cellStyle name="Normal 3 11 2 3 2 4" xfId="4995" xr:uid="{00000000-0005-0000-0000-0000662C0000}"/>
    <cellStyle name="Normal 3 11 2 3 2 4 2" xfId="9835" xr:uid="{00000000-0005-0000-0000-0000672C0000}"/>
    <cellStyle name="Normal 3 11 2 3 2 5" xfId="9831" xr:uid="{00000000-0005-0000-0000-0000682C0000}"/>
    <cellStyle name="Normal 3 11 2 3 2 6" xfId="13974" xr:uid="{00000000-0005-0000-0000-0000692C0000}"/>
    <cellStyle name="Normal 3 11 2 3 3" xfId="1841" xr:uid="{00000000-0005-0000-0000-00006A2C0000}"/>
    <cellStyle name="Normal 3 11 2 3 3 2" xfId="2708" xr:uid="{00000000-0005-0000-0000-00006B2C0000}"/>
    <cellStyle name="Normal 3 11 2 3 3 2 2" xfId="9837" xr:uid="{00000000-0005-0000-0000-00006C2C0000}"/>
    <cellStyle name="Normal 3 11 2 3 3 3" xfId="4997" xr:uid="{00000000-0005-0000-0000-00006D2C0000}"/>
    <cellStyle name="Normal 3 11 2 3 3 3 2" xfId="9838" xr:uid="{00000000-0005-0000-0000-00006E2C0000}"/>
    <cellStyle name="Normal 3 11 2 3 3 4" xfId="9836" xr:uid="{00000000-0005-0000-0000-00006F2C0000}"/>
    <cellStyle name="Normal 3 11 2 3 3 5" xfId="13976" xr:uid="{00000000-0005-0000-0000-0000702C0000}"/>
    <cellStyle name="Normal 3 11 2 3 4" xfId="2705" xr:uid="{00000000-0005-0000-0000-0000712C0000}"/>
    <cellStyle name="Normal 3 11 2 3 4 2" xfId="9839" xr:uid="{00000000-0005-0000-0000-0000722C0000}"/>
    <cellStyle name="Normal 3 11 2 3 5" xfId="4994" xr:uid="{00000000-0005-0000-0000-0000732C0000}"/>
    <cellStyle name="Normal 3 11 2 3 5 2" xfId="9840" xr:uid="{00000000-0005-0000-0000-0000742C0000}"/>
    <cellStyle name="Normal 3 11 2 3 6" xfId="9830" xr:uid="{00000000-0005-0000-0000-0000752C0000}"/>
    <cellStyle name="Normal 3 11 2 3 7" xfId="13973" xr:uid="{00000000-0005-0000-0000-0000762C0000}"/>
    <cellStyle name="Normal 3 11 2 4" xfId="1116" xr:uid="{00000000-0005-0000-0000-0000772C0000}"/>
    <cellStyle name="Normal 3 11 2 4 2" xfId="2710" xr:uid="{00000000-0005-0000-0000-0000782C0000}"/>
    <cellStyle name="Normal 3 11 2 4 2 2" xfId="4999" xr:uid="{00000000-0005-0000-0000-0000792C0000}"/>
    <cellStyle name="Normal 3 11 2 4 2 2 2" xfId="9843" xr:uid="{00000000-0005-0000-0000-00007A2C0000}"/>
    <cellStyle name="Normal 3 11 2 4 2 3" xfId="9842" xr:uid="{00000000-0005-0000-0000-00007B2C0000}"/>
    <cellStyle name="Normal 3 11 2 4 2 4" xfId="13978" xr:uid="{00000000-0005-0000-0000-00007C2C0000}"/>
    <cellStyle name="Normal 3 11 2 4 3" xfId="2709" xr:uid="{00000000-0005-0000-0000-00007D2C0000}"/>
    <cellStyle name="Normal 3 11 2 4 3 2" xfId="9844" xr:uid="{00000000-0005-0000-0000-00007E2C0000}"/>
    <cellStyle name="Normal 3 11 2 4 4" xfId="4998" xr:uid="{00000000-0005-0000-0000-00007F2C0000}"/>
    <cellStyle name="Normal 3 11 2 4 4 2" xfId="9845" xr:uid="{00000000-0005-0000-0000-0000802C0000}"/>
    <cellStyle name="Normal 3 11 2 4 5" xfId="9841" xr:uid="{00000000-0005-0000-0000-0000812C0000}"/>
    <cellStyle name="Normal 3 11 2 4 6" xfId="13977" xr:uid="{00000000-0005-0000-0000-0000822C0000}"/>
    <cellStyle name="Normal 3 11 2 5" xfId="1839" xr:uid="{00000000-0005-0000-0000-0000832C0000}"/>
    <cellStyle name="Normal 3 11 2 5 2" xfId="2711" xr:uid="{00000000-0005-0000-0000-0000842C0000}"/>
    <cellStyle name="Normal 3 11 2 5 2 2" xfId="9847" xr:uid="{00000000-0005-0000-0000-0000852C0000}"/>
    <cellStyle name="Normal 3 11 2 5 3" xfId="5000" xr:uid="{00000000-0005-0000-0000-0000862C0000}"/>
    <cellStyle name="Normal 3 11 2 5 3 2" xfId="9848" xr:uid="{00000000-0005-0000-0000-0000872C0000}"/>
    <cellStyle name="Normal 3 11 2 5 4" xfId="9846" xr:uid="{00000000-0005-0000-0000-0000882C0000}"/>
    <cellStyle name="Normal 3 11 2 5 5" xfId="13979" xr:uid="{00000000-0005-0000-0000-0000892C0000}"/>
    <cellStyle name="Normal 3 11 2 6" xfId="2700" xr:uid="{00000000-0005-0000-0000-00008A2C0000}"/>
    <cellStyle name="Normal 3 11 2 6 2" xfId="9849" xr:uid="{00000000-0005-0000-0000-00008B2C0000}"/>
    <cellStyle name="Normal 3 11 2 7" xfId="4989" xr:uid="{00000000-0005-0000-0000-00008C2C0000}"/>
    <cellStyle name="Normal 3 11 2 7 2" xfId="9850" xr:uid="{00000000-0005-0000-0000-00008D2C0000}"/>
    <cellStyle name="Normal 3 11 2 8" xfId="9818" xr:uid="{00000000-0005-0000-0000-00008E2C0000}"/>
    <cellStyle name="Normal 3 11 2 9" xfId="13968" xr:uid="{00000000-0005-0000-0000-00008F2C0000}"/>
    <cellStyle name="Normal 3 11 3" xfId="612" xr:uid="{00000000-0005-0000-0000-0000902C0000}"/>
    <cellStyle name="Normal 3 11 3 2" xfId="1119" xr:uid="{00000000-0005-0000-0000-0000912C0000}"/>
    <cellStyle name="Normal 3 11 3 2 2" xfId="2714" xr:uid="{00000000-0005-0000-0000-0000922C0000}"/>
    <cellStyle name="Normal 3 11 3 2 2 2" xfId="5003" xr:uid="{00000000-0005-0000-0000-0000932C0000}"/>
    <cellStyle name="Normal 3 11 3 2 2 2 2" xfId="9854" xr:uid="{00000000-0005-0000-0000-0000942C0000}"/>
    <cellStyle name="Normal 3 11 3 2 2 3" xfId="9853" xr:uid="{00000000-0005-0000-0000-0000952C0000}"/>
    <cellStyle name="Normal 3 11 3 2 2 4" xfId="13982" xr:uid="{00000000-0005-0000-0000-0000962C0000}"/>
    <cellStyle name="Normal 3 11 3 2 3" xfId="2713" xr:uid="{00000000-0005-0000-0000-0000972C0000}"/>
    <cellStyle name="Normal 3 11 3 2 3 2" xfId="9855" xr:uid="{00000000-0005-0000-0000-0000982C0000}"/>
    <cellStyle name="Normal 3 11 3 2 4" xfId="5002" xr:uid="{00000000-0005-0000-0000-0000992C0000}"/>
    <cellStyle name="Normal 3 11 3 2 4 2" xfId="9856" xr:uid="{00000000-0005-0000-0000-00009A2C0000}"/>
    <cellStyle name="Normal 3 11 3 2 5" xfId="9852" xr:uid="{00000000-0005-0000-0000-00009B2C0000}"/>
    <cellStyle name="Normal 3 11 3 2 6" xfId="13981" xr:uid="{00000000-0005-0000-0000-00009C2C0000}"/>
    <cellStyle name="Normal 3 11 3 3" xfId="1842" xr:uid="{00000000-0005-0000-0000-00009D2C0000}"/>
    <cellStyle name="Normal 3 11 3 3 2" xfId="2715" xr:uid="{00000000-0005-0000-0000-00009E2C0000}"/>
    <cellStyle name="Normal 3 11 3 3 2 2" xfId="9858" xr:uid="{00000000-0005-0000-0000-00009F2C0000}"/>
    <cellStyle name="Normal 3 11 3 3 3" xfId="5004" xr:uid="{00000000-0005-0000-0000-0000A02C0000}"/>
    <cellStyle name="Normal 3 11 3 3 3 2" xfId="9859" xr:uid="{00000000-0005-0000-0000-0000A12C0000}"/>
    <cellStyle name="Normal 3 11 3 3 4" xfId="9857" xr:uid="{00000000-0005-0000-0000-0000A22C0000}"/>
    <cellStyle name="Normal 3 11 3 3 5" xfId="13983" xr:uid="{00000000-0005-0000-0000-0000A32C0000}"/>
    <cellStyle name="Normal 3 11 3 4" xfId="2712" xr:uid="{00000000-0005-0000-0000-0000A42C0000}"/>
    <cellStyle name="Normal 3 11 3 4 2" xfId="9860" xr:uid="{00000000-0005-0000-0000-0000A52C0000}"/>
    <cellStyle name="Normal 3 11 3 5" xfId="5001" xr:uid="{00000000-0005-0000-0000-0000A62C0000}"/>
    <cellStyle name="Normal 3 11 3 5 2" xfId="9861" xr:uid="{00000000-0005-0000-0000-0000A72C0000}"/>
    <cellStyle name="Normal 3 11 3 6" xfId="9851" xr:uid="{00000000-0005-0000-0000-0000A82C0000}"/>
    <cellStyle name="Normal 3 11 3 7" xfId="13980" xr:uid="{00000000-0005-0000-0000-0000A92C0000}"/>
    <cellStyle name="Normal 3 11 4" xfId="613" xr:uid="{00000000-0005-0000-0000-0000AA2C0000}"/>
    <cellStyle name="Normal 3 11 4 2" xfId="1120" xr:uid="{00000000-0005-0000-0000-0000AB2C0000}"/>
    <cellStyle name="Normal 3 11 4 2 2" xfId="2718" xr:uid="{00000000-0005-0000-0000-0000AC2C0000}"/>
    <cellStyle name="Normal 3 11 4 2 2 2" xfId="5007" xr:uid="{00000000-0005-0000-0000-0000AD2C0000}"/>
    <cellStyle name="Normal 3 11 4 2 2 2 2" xfId="9865" xr:uid="{00000000-0005-0000-0000-0000AE2C0000}"/>
    <cellStyle name="Normal 3 11 4 2 2 3" xfId="9864" xr:uid="{00000000-0005-0000-0000-0000AF2C0000}"/>
    <cellStyle name="Normal 3 11 4 2 2 4" xfId="13986" xr:uid="{00000000-0005-0000-0000-0000B02C0000}"/>
    <cellStyle name="Normal 3 11 4 2 3" xfId="2717" xr:uid="{00000000-0005-0000-0000-0000B12C0000}"/>
    <cellStyle name="Normal 3 11 4 2 3 2" xfId="9866" xr:uid="{00000000-0005-0000-0000-0000B22C0000}"/>
    <cellStyle name="Normal 3 11 4 2 4" xfId="5006" xr:uid="{00000000-0005-0000-0000-0000B32C0000}"/>
    <cellStyle name="Normal 3 11 4 2 4 2" xfId="9867" xr:uid="{00000000-0005-0000-0000-0000B42C0000}"/>
    <cellStyle name="Normal 3 11 4 2 5" xfId="9863" xr:uid="{00000000-0005-0000-0000-0000B52C0000}"/>
    <cellStyle name="Normal 3 11 4 2 6" xfId="13985" xr:uid="{00000000-0005-0000-0000-0000B62C0000}"/>
    <cellStyle name="Normal 3 11 4 3" xfId="1843" xr:uid="{00000000-0005-0000-0000-0000B72C0000}"/>
    <cellStyle name="Normal 3 11 4 3 2" xfId="2719" xr:uid="{00000000-0005-0000-0000-0000B82C0000}"/>
    <cellStyle name="Normal 3 11 4 3 2 2" xfId="9869" xr:uid="{00000000-0005-0000-0000-0000B92C0000}"/>
    <cellStyle name="Normal 3 11 4 3 3" xfId="5008" xr:uid="{00000000-0005-0000-0000-0000BA2C0000}"/>
    <cellStyle name="Normal 3 11 4 3 3 2" xfId="9870" xr:uid="{00000000-0005-0000-0000-0000BB2C0000}"/>
    <cellStyle name="Normal 3 11 4 3 4" xfId="9868" xr:uid="{00000000-0005-0000-0000-0000BC2C0000}"/>
    <cellStyle name="Normal 3 11 4 3 5" xfId="13987" xr:uid="{00000000-0005-0000-0000-0000BD2C0000}"/>
    <cellStyle name="Normal 3 11 4 4" xfId="2716" xr:uid="{00000000-0005-0000-0000-0000BE2C0000}"/>
    <cellStyle name="Normal 3 11 4 4 2" xfId="9871" xr:uid="{00000000-0005-0000-0000-0000BF2C0000}"/>
    <cellStyle name="Normal 3 11 4 5" xfId="5005" xr:uid="{00000000-0005-0000-0000-0000C02C0000}"/>
    <cellStyle name="Normal 3 11 4 5 2" xfId="9872" xr:uid="{00000000-0005-0000-0000-0000C12C0000}"/>
    <cellStyle name="Normal 3 11 4 6" xfId="9862" xr:uid="{00000000-0005-0000-0000-0000C22C0000}"/>
    <cellStyle name="Normal 3 11 4 7" xfId="13984" xr:uid="{00000000-0005-0000-0000-0000C32C0000}"/>
    <cellStyle name="Normal 3 11 5" xfId="608" xr:uid="{00000000-0005-0000-0000-0000C42C0000}"/>
    <cellStyle name="Normal 3 11 5 2" xfId="2721" xr:uid="{00000000-0005-0000-0000-0000C52C0000}"/>
    <cellStyle name="Normal 3 11 5 2 2" xfId="5010" xr:uid="{00000000-0005-0000-0000-0000C62C0000}"/>
    <cellStyle name="Normal 3 11 5 2 2 2" xfId="9875" xr:uid="{00000000-0005-0000-0000-0000C72C0000}"/>
    <cellStyle name="Normal 3 11 5 2 3" xfId="9874" xr:uid="{00000000-0005-0000-0000-0000C82C0000}"/>
    <cellStyle name="Normal 3 11 5 2 4" xfId="13989" xr:uid="{00000000-0005-0000-0000-0000C92C0000}"/>
    <cellStyle name="Normal 3 11 5 3" xfId="2720" xr:uid="{00000000-0005-0000-0000-0000CA2C0000}"/>
    <cellStyle name="Normal 3 11 5 3 2" xfId="9876" xr:uid="{00000000-0005-0000-0000-0000CB2C0000}"/>
    <cellStyle name="Normal 3 11 5 4" xfId="5009" xr:uid="{00000000-0005-0000-0000-0000CC2C0000}"/>
    <cellStyle name="Normal 3 11 5 4 2" xfId="9877" xr:uid="{00000000-0005-0000-0000-0000CD2C0000}"/>
    <cellStyle name="Normal 3 11 5 5" xfId="9873" xr:uid="{00000000-0005-0000-0000-0000CE2C0000}"/>
    <cellStyle name="Normal 3 11 5 6" xfId="13988" xr:uid="{00000000-0005-0000-0000-0000CF2C0000}"/>
    <cellStyle name="Normal 3 11 6" xfId="1115" xr:uid="{00000000-0005-0000-0000-0000D02C0000}"/>
    <cellStyle name="Normal 3 11 6 2" xfId="2722" xr:uid="{00000000-0005-0000-0000-0000D12C0000}"/>
    <cellStyle name="Normal 3 11 6 2 2" xfId="9879" xr:uid="{00000000-0005-0000-0000-0000D22C0000}"/>
    <cellStyle name="Normal 3 11 6 3" xfId="5011" xr:uid="{00000000-0005-0000-0000-0000D32C0000}"/>
    <cellStyle name="Normal 3 11 6 3 2" xfId="9880" xr:uid="{00000000-0005-0000-0000-0000D42C0000}"/>
    <cellStyle name="Normal 3 11 6 4" xfId="9878" xr:uid="{00000000-0005-0000-0000-0000D52C0000}"/>
    <cellStyle name="Normal 3 11 6 5" xfId="13990" xr:uid="{00000000-0005-0000-0000-0000D62C0000}"/>
    <cellStyle name="Normal 3 11 7" xfId="1838" xr:uid="{00000000-0005-0000-0000-0000D72C0000}"/>
    <cellStyle name="Normal 3 11 7 2" xfId="9881" xr:uid="{00000000-0005-0000-0000-0000D82C0000}"/>
    <cellStyle name="Normal 3 11 8" xfId="2699" xr:uid="{00000000-0005-0000-0000-0000D92C0000}"/>
    <cellStyle name="Normal 3 11 8 2" xfId="9882" xr:uid="{00000000-0005-0000-0000-0000DA2C0000}"/>
    <cellStyle name="Normal 3 11 9" xfId="4988" xr:uid="{00000000-0005-0000-0000-0000DB2C0000}"/>
    <cellStyle name="Normal 3 11 9 2" xfId="9883" xr:uid="{00000000-0005-0000-0000-0000DC2C0000}"/>
    <cellStyle name="Normal 3 12" xfId="217" xr:uid="{00000000-0005-0000-0000-0000DD2C0000}"/>
    <cellStyle name="Normal 3 12 10" xfId="9884" xr:uid="{00000000-0005-0000-0000-0000DE2C0000}"/>
    <cellStyle name="Normal 3 12 11" xfId="13991" xr:uid="{00000000-0005-0000-0000-0000DF2C0000}"/>
    <cellStyle name="Normal 3 12 2" xfId="615" xr:uid="{00000000-0005-0000-0000-0000E02C0000}"/>
    <cellStyle name="Normal 3 12 2 2" xfId="616" xr:uid="{00000000-0005-0000-0000-0000E12C0000}"/>
    <cellStyle name="Normal 3 12 2 2 2" xfId="1123" xr:uid="{00000000-0005-0000-0000-0000E22C0000}"/>
    <cellStyle name="Normal 3 12 2 2 2 2" xfId="2727" xr:uid="{00000000-0005-0000-0000-0000E32C0000}"/>
    <cellStyle name="Normal 3 12 2 2 2 2 2" xfId="5016" xr:uid="{00000000-0005-0000-0000-0000E42C0000}"/>
    <cellStyle name="Normal 3 12 2 2 2 2 2 2" xfId="9889" xr:uid="{00000000-0005-0000-0000-0000E52C0000}"/>
    <cellStyle name="Normal 3 12 2 2 2 2 3" xfId="9888" xr:uid="{00000000-0005-0000-0000-0000E62C0000}"/>
    <cellStyle name="Normal 3 12 2 2 2 2 4" xfId="13995" xr:uid="{00000000-0005-0000-0000-0000E72C0000}"/>
    <cellStyle name="Normal 3 12 2 2 2 3" xfId="2726" xr:uid="{00000000-0005-0000-0000-0000E82C0000}"/>
    <cellStyle name="Normal 3 12 2 2 2 3 2" xfId="9890" xr:uid="{00000000-0005-0000-0000-0000E92C0000}"/>
    <cellStyle name="Normal 3 12 2 2 2 4" xfId="5015" xr:uid="{00000000-0005-0000-0000-0000EA2C0000}"/>
    <cellStyle name="Normal 3 12 2 2 2 4 2" xfId="9891" xr:uid="{00000000-0005-0000-0000-0000EB2C0000}"/>
    <cellStyle name="Normal 3 12 2 2 2 5" xfId="9887" xr:uid="{00000000-0005-0000-0000-0000EC2C0000}"/>
    <cellStyle name="Normal 3 12 2 2 2 6" xfId="13994" xr:uid="{00000000-0005-0000-0000-0000ED2C0000}"/>
    <cellStyle name="Normal 3 12 2 2 3" xfId="1846" xr:uid="{00000000-0005-0000-0000-0000EE2C0000}"/>
    <cellStyle name="Normal 3 12 2 2 3 2" xfId="2728" xr:uid="{00000000-0005-0000-0000-0000EF2C0000}"/>
    <cellStyle name="Normal 3 12 2 2 3 2 2" xfId="9893" xr:uid="{00000000-0005-0000-0000-0000F02C0000}"/>
    <cellStyle name="Normal 3 12 2 2 3 3" xfId="5017" xr:uid="{00000000-0005-0000-0000-0000F12C0000}"/>
    <cellStyle name="Normal 3 12 2 2 3 3 2" xfId="9894" xr:uid="{00000000-0005-0000-0000-0000F22C0000}"/>
    <cellStyle name="Normal 3 12 2 2 3 4" xfId="9892" xr:uid="{00000000-0005-0000-0000-0000F32C0000}"/>
    <cellStyle name="Normal 3 12 2 2 3 5" xfId="13996" xr:uid="{00000000-0005-0000-0000-0000F42C0000}"/>
    <cellStyle name="Normal 3 12 2 2 4" xfId="2725" xr:uid="{00000000-0005-0000-0000-0000F52C0000}"/>
    <cellStyle name="Normal 3 12 2 2 4 2" xfId="9895" xr:uid="{00000000-0005-0000-0000-0000F62C0000}"/>
    <cellStyle name="Normal 3 12 2 2 5" xfId="5014" xr:uid="{00000000-0005-0000-0000-0000F72C0000}"/>
    <cellStyle name="Normal 3 12 2 2 5 2" xfId="9896" xr:uid="{00000000-0005-0000-0000-0000F82C0000}"/>
    <cellStyle name="Normal 3 12 2 2 6" xfId="9886" xr:uid="{00000000-0005-0000-0000-0000F92C0000}"/>
    <cellStyle name="Normal 3 12 2 2 7" xfId="13993" xr:uid="{00000000-0005-0000-0000-0000FA2C0000}"/>
    <cellStyle name="Normal 3 12 2 3" xfId="617" xr:uid="{00000000-0005-0000-0000-0000FB2C0000}"/>
    <cellStyle name="Normal 3 12 2 3 2" xfId="1124" xr:uid="{00000000-0005-0000-0000-0000FC2C0000}"/>
    <cellStyle name="Normal 3 12 2 3 2 2" xfId="2731" xr:uid="{00000000-0005-0000-0000-0000FD2C0000}"/>
    <cellStyle name="Normal 3 12 2 3 2 2 2" xfId="5020" xr:uid="{00000000-0005-0000-0000-0000FE2C0000}"/>
    <cellStyle name="Normal 3 12 2 3 2 2 2 2" xfId="9900" xr:uid="{00000000-0005-0000-0000-0000FF2C0000}"/>
    <cellStyle name="Normal 3 12 2 3 2 2 3" xfId="9899" xr:uid="{00000000-0005-0000-0000-0000002D0000}"/>
    <cellStyle name="Normal 3 12 2 3 2 2 4" xfId="13999" xr:uid="{00000000-0005-0000-0000-0000012D0000}"/>
    <cellStyle name="Normal 3 12 2 3 2 3" xfId="2730" xr:uid="{00000000-0005-0000-0000-0000022D0000}"/>
    <cellStyle name="Normal 3 12 2 3 2 3 2" xfId="9901" xr:uid="{00000000-0005-0000-0000-0000032D0000}"/>
    <cellStyle name="Normal 3 12 2 3 2 4" xfId="5019" xr:uid="{00000000-0005-0000-0000-0000042D0000}"/>
    <cellStyle name="Normal 3 12 2 3 2 4 2" xfId="9902" xr:uid="{00000000-0005-0000-0000-0000052D0000}"/>
    <cellStyle name="Normal 3 12 2 3 2 5" xfId="9898" xr:uid="{00000000-0005-0000-0000-0000062D0000}"/>
    <cellStyle name="Normal 3 12 2 3 2 6" xfId="13998" xr:uid="{00000000-0005-0000-0000-0000072D0000}"/>
    <cellStyle name="Normal 3 12 2 3 3" xfId="1847" xr:uid="{00000000-0005-0000-0000-0000082D0000}"/>
    <cellStyle name="Normal 3 12 2 3 3 2" xfId="2732" xr:uid="{00000000-0005-0000-0000-0000092D0000}"/>
    <cellStyle name="Normal 3 12 2 3 3 2 2" xfId="9904" xr:uid="{00000000-0005-0000-0000-00000A2D0000}"/>
    <cellStyle name="Normal 3 12 2 3 3 3" xfId="5021" xr:uid="{00000000-0005-0000-0000-00000B2D0000}"/>
    <cellStyle name="Normal 3 12 2 3 3 3 2" xfId="9905" xr:uid="{00000000-0005-0000-0000-00000C2D0000}"/>
    <cellStyle name="Normal 3 12 2 3 3 4" xfId="9903" xr:uid="{00000000-0005-0000-0000-00000D2D0000}"/>
    <cellStyle name="Normal 3 12 2 3 3 5" xfId="14000" xr:uid="{00000000-0005-0000-0000-00000E2D0000}"/>
    <cellStyle name="Normal 3 12 2 3 4" xfId="2729" xr:uid="{00000000-0005-0000-0000-00000F2D0000}"/>
    <cellStyle name="Normal 3 12 2 3 4 2" xfId="9906" xr:uid="{00000000-0005-0000-0000-0000102D0000}"/>
    <cellStyle name="Normal 3 12 2 3 5" xfId="5018" xr:uid="{00000000-0005-0000-0000-0000112D0000}"/>
    <cellStyle name="Normal 3 12 2 3 5 2" xfId="9907" xr:uid="{00000000-0005-0000-0000-0000122D0000}"/>
    <cellStyle name="Normal 3 12 2 3 6" xfId="9897" xr:uid="{00000000-0005-0000-0000-0000132D0000}"/>
    <cellStyle name="Normal 3 12 2 3 7" xfId="13997" xr:uid="{00000000-0005-0000-0000-0000142D0000}"/>
    <cellStyle name="Normal 3 12 2 4" xfId="1122" xr:uid="{00000000-0005-0000-0000-0000152D0000}"/>
    <cellStyle name="Normal 3 12 2 4 2" xfId="2734" xr:uid="{00000000-0005-0000-0000-0000162D0000}"/>
    <cellStyle name="Normal 3 12 2 4 2 2" xfId="5023" xr:uid="{00000000-0005-0000-0000-0000172D0000}"/>
    <cellStyle name="Normal 3 12 2 4 2 2 2" xfId="9910" xr:uid="{00000000-0005-0000-0000-0000182D0000}"/>
    <cellStyle name="Normal 3 12 2 4 2 3" xfId="9909" xr:uid="{00000000-0005-0000-0000-0000192D0000}"/>
    <cellStyle name="Normal 3 12 2 4 2 4" xfId="14002" xr:uid="{00000000-0005-0000-0000-00001A2D0000}"/>
    <cellStyle name="Normal 3 12 2 4 3" xfId="2733" xr:uid="{00000000-0005-0000-0000-00001B2D0000}"/>
    <cellStyle name="Normal 3 12 2 4 3 2" xfId="9911" xr:uid="{00000000-0005-0000-0000-00001C2D0000}"/>
    <cellStyle name="Normal 3 12 2 4 4" xfId="5022" xr:uid="{00000000-0005-0000-0000-00001D2D0000}"/>
    <cellStyle name="Normal 3 12 2 4 4 2" xfId="9912" xr:uid="{00000000-0005-0000-0000-00001E2D0000}"/>
    <cellStyle name="Normal 3 12 2 4 5" xfId="9908" xr:uid="{00000000-0005-0000-0000-00001F2D0000}"/>
    <cellStyle name="Normal 3 12 2 4 6" xfId="14001" xr:uid="{00000000-0005-0000-0000-0000202D0000}"/>
    <cellStyle name="Normal 3 12 2 5" xfId="1845" xr:uid="{00000000-0005-0000-0000-0000212D0000}"/>
    <cellStyle name="Normal 3 12 2 5 2" xfId="2735" xr:uid="{00000000-0005-0000-0000-0000222D0000}"/>
    <cellStyle name="Normal 3 12 2 5 2 2" xfId="9914" xr:uid="{00000000-0005-0000-0000-0000232D0000}"/>
    <cellStyle name="Normal 3 12 2 5 3" xfId="5024" xr:uid="{00000000-0005-0000-0000-0000242D0000}"/>
    <cellStyle name="Normal 3 12 2 5 3 2" xfId="9915" xr:uid="{00000000-0005-0000-0000-0000252D0000}"/>
    <cellStyle name="Normal 3 12 2 5 4" xfId="9913" xr:uid="{00000000-0005-0000-0000-0000262D0000}"/>
    <cellStyle name="Normal 3 12 2 5 5" xfId="14003" xr:uid="{00000000-0005-0000-0000-0000272D0000}"/>
    <cellStyle name="Normal 3 12 2 6" xfId="2724" xr:uid="{00000000-0005-0000-0000-0000282D0000}"/>
    <cellStyle name="Normal 3 12 2 6 2" xfId="9916" xr:uid="{00000000-0005-0000-0000-0000292D0000}"/>
    <cellStyle name="Normal 3 12 2 7" xfId="5013" xr:uid="{00000000-0005-0000-0000-00002A2D0000}"/>
    <cellStyle name="Normal 3 12 2 7 2" xfId="9917" xr:uid="{00000000-0005-0000-0000-00002B2D0000}"/>
    <cellStyle name="Normal 3 12 2 8" xfId="9885" xr:uid="{00000000-0005-0000-0000-00002C2D0000}"/>
    <cellStyle name="Normal 3 12 2 9" xfId="13992" xr:uid="{00000000-0005-0000-0000-00002D2D0000}"/>
    <cellStyle name="Normal 3 12 3" xfId="618" xr:uid="{00000000-0005-0000-0000-00002E2D0000}"/>
    <cellStyle name="Normal 3 12 3 2" xfId="1125" xr:uid="{00000000-0005-0000-0000-00002F2D0000}"/>
    <cellStyle name="Normal 3 12 3 2 2" xfId="2738" xr:uid="{00000000-0005-0000-0000-0000302D0000}"/>
    <cellStyle name="Normal 3 12 3 2 2 2" xfId="5027" xr:uid="{00000000-0005-0000-0000-0000312D0000}"/>
    <cellStyle name="Normal 3 12 3 2 2 2 2" xfId="9921" xr:uid="{00000000-0005-0000-0000-0000322D0000}"/>
    <cellStyle name="Normal 3 12 3 2 2 3" xfId="9920" xr:uid="{00000000-0005-0000-0000-0000332D0000}"/>
    <cellStyle name="Normal 3 12 3 2 2 4" xfId="14006" xr:uid="{00000000-0005-0000-0000-0000342D0000}"/>
    <cellStyle name="Normal 3 12 3 2 3" xfId="2737" xr:uid="{00000000-0005-0000-0000-0000352D0000}"/>
    <cellStyle name="Normal 3 12 3 2 3 2" xfId="9922" xr:uid="{00000000-0005-0000-0000-0000362D0000}"/>
    <cellStyle name="Normal 3 12 3 2 4" xfId="5026" xr:uid="{00000000-0005-0000-0000-0000372D0000}"/>
    <cellStyle name="Normal 3 12 3 2 4 2" xfId="9923" xr:uid="{00000000-0005-0000-0000-0000382D0000}"/>
    <cellStyle name="Normal 3 12 3 2 5" xfId="9919" xr:uid="{00000000-0005-0000-0000-0000392D0000}"/>
    <cellStyle name="Normal 3 12 3 2 6" xfId="14005" xr:uid="{00000000-0005-0000-0000-00003A2D0000}"/>
    <cellStyle name="Normal 3 12 3 3" xfId="1848" xr:uid="{00000000-0005-0000-0000-00003B2D0000}"/>
    <cellStyle name="Normal 3 12 3 3 2" xfId="2739" xr:uid="{00000000-0005-0000-0000-00003C2D0000}"/>
    <cellStyle name="Normal 3 12 3 3 2 2" xfId="9925" xr:uid="{00000000-0005-0000-0000-00003D2D0000}"/>
    <cellStyle name="Normal 3 12 3 3 3" xfId="5028" xr:uid="{00000000-0005-0000-0000-00003E2D0000}"/>
    <cellStyle name="Normal 3 12 3 3 3 2" xfId="9926" xr:uid="{00000000-0005-0000-0000-00003F2D0000}"/>
    <cellStyle name="Normal 3 12 3 3 4" xfId="9924" xr:uid="{00000000-0005-0000-0000-0000402D0000}"/>
    <cellStyle name="Normal 3 12 3 3 5" xfId="14007" xr:uid="{00000000-0005-0000-0000-0000412D0000}"/>
    <cellStyle name="Normal 3 12 3 4" xfId="2736" xr:uid="{00000000-0005-0000-0000-0000422D0000}"/>
    <cellStyle name="Normal 3 12 3 4 2" xfId="9927" xr:uid="{00000000-0005-0000-0000-0000432D0000}"/>
    <cellStyle name="Normal 3 12 3 5" xfId="5025" xr:uid="{00000000-0005-0000-0000-0000442D0000}"/>
    <cellStyle name="Normal 3 12 3 5 2" xfId="9928" xr:uid="{00000000-0005-0000-0000-0000452D0000}"/>
    <cellStyle name="Normal 3 12 3 6" xfId="9918" xr:uid="{00000000-0005-0000-0000-0000462D0000}"/>
    <cellStyle name="Normal 3 12 3 7" xfId="14004" xr:uid="{00000000-0005-0000-0000-0000472D0000}"/>
    <cellStyle name="Normal 3 12 4" xfId="619" xr:uid="{00000000-0005-0000-0000-0000482D0000}"/>
    <cellStyle name="Normal 3 12 4 2" xfId="1126" xr:uid="{00000000-0005-0000-0000-0000492D0000}"/>
    <cellStyle name="Normal 3 12 4 2 2" xfId="2742" xr:uid="{00000000-0005-0000-0000-00004A2D0000}"/>
    <cellStyle name="Normal 3 12 4 2 2 2" xfId="5031" xr:uid="{00000000-0005-0000-0000-00004B2D0000}"/>
    <cellStyle name="Normal 3 12 4 2 2 2 2" xfId="9932" xr:uid="{00000000-0005-0000-0000-00004C2D0000}"/>
    <cellStyle name="Normal 3 12 4 2 2 3" xfId="9931" xr:uid="{00000000-0005-0000-0000-00004D2D0000}"/>
    <cellStyle name="Normal 3 12 4 2 2 4" xfId="14010" xr:uid="{00000000-0005-0000-0000-00004E2D0000}"/>
    <cellStyle name="Normal 3 12 4 2 3" xfId="2741" xr:uid="{00000000-0005-0000-0000-00004F2D0000}"/>
    <cellStyle name="Normal 3 12 4 2 3 2" xfId="9933" xr:uid="{00000000-0005-0000-0000-0000502D0000}"/>
    <cellStyle name="Normal 3 12 4 2 4" xfId="5030" xr:uid="{00000000-0005-0000-0000-0000512D0000}"/>
    <cellStyle name="Normal 3 12 4 2 4 2" xfId="9934" xr:uid="{00000000-0005-0000-0000-0000522D0000}"/>
    <cellStyle name="Normal 3 12 4 2 5" xfId="9930" xr:uid="{00000000-0005-0000-0000-0000532D0000}"/>
    <cellStyle name="Normal 3 12 4 2 6" xfId="14009" xr:uid="{00000000-0005-0000-0000-0000542D0000}"/>
    <cellStyle name="Normal 3 12 4 3" xfId="1849" xr:uid="{00000000-0005-0000-0000-0000552D0000}"/>
    <cellStyle name="Normal 3 12 4 3 2" xfId="2743" xr:uid="{00000000-0005-0000-0000-0000562D0000}"/>
    <cellStyle name="Normal 3 12 4 3 2 2" xfId="9936" xr:uid="{00000000-0005-0000-0000-0000572D0000}"/>
    <cellStyle name="Normal 3 12 4 3 3" xfId="5032" xr:uid="{00000000-0005-0000-0000-0000582D0000}"/>
    <cellStyle name="Normal 3 12 4 3 3 2" xfId="9937" xr:uid="{00000000-0005-0000-0000-0000592D0000}"/>
    <cellStyle name="Normal 3 12 4 3 4" xfId="9935" xr:uid="{00000000-0005-0000-0000-00005A2D0000}"/>
    <cellStyle name="Normal 3 12 4 3 5" xfId="14011" xr:uid="{00000000-0005-0000-0000-00005B2D0000}"/>
    <cellStyle name="Normal 3 12 4 4" xfId="2740" xr:uid="{00000000-0005-0000-0000-00005C2D0000}"/>
    <cellStyle name="Normal 3 12 4 4 2" xfId="9938" xr:uid="{00000000-0005-0000-0000-00005D2D0000}"/>
    <cellStyle name="Normal 3 12 4 5" xfId="5029" xr:uid="{00000000-0005-0000-0000-00005E2D0000}"/>
    <cellStyle name="Normal 3 12 4 5 2" xfId="9939" xr:uid="{00000000-0005-0000-0000-00005F2D0000}"/>
    <cellStyle name="Normal 3 12 4 6" xfId="9929" xr:uid="{00000000-0005-0000-0000-0000602D0000}"/>
    <cellStyle name="Normal 3 12 4 7" xfId="14008" xr:uid="{00000000-0005-0000-0000-0000612D0000}"/>
    <cellStyle name="Normal 3 12 5" xfId="614" xr:uid="{00000000-0005-0000-0000-0000622D0000}"/>
    <cellStyle name="Normal 3 12 5 2" xfId="2745" xr:uid="{00000000-0005-0000-0000-0000632D0000}"/>
    <cellStyle name="Normal 3 12 5 2 2" xfId="5034" xr:uid="{00000000-0005-0000-0000-0000642D0000}"/>
    <cellStyle name="Normal 3 12 5 2 2 2" xfId="9942" xr:uid="{00000000-0005-0000-0000-0000652D0000}"/>
    <cellStyle name="Normal 3 12 5 2 3" xfId="9941" xr:uid="{00000000-0005-0000-0000-0000662D0000}"/>
    <cellStyle name="Normal 3 12 5 2 4" xfId="14013" xr:uid="{00000000-0005-0000-0000-0000672D0000}"/>
    <cellStyle name="Normal 3 12 5 3" xfId="2744" xr:uid="{00000000-0005-0000-0000-0000682D0000}"/>
    <cellStyle name="Normal 3 12 5 3 2" xfId="9943" xr:uid="{00000000-0005-0000-0000-0000692D0000}"/>
    <cellStyle name="Normal 3 12 5 4" xfId="5033" xr:uid="{00000000-0005-0000-0000-00006A2D0000}"/>
    <cellStyle name="Normal 3 12 5 4 2" xfId="9944" xr:uid="{00000000-0005-0000-0000-00006B2D0000}"/>
    <cellStyle name="Normal 3 12 5 5" xfId="9940" xr:uid="{00000000-0005-0000-0000-00006C2D0000}"/>
    <cellStyle name="Normal 3 12 5 6" xfId="14012" xr:uid="{00000000-0005-0000-0000-00006D2D0000}"/>
    <cellStyle name="Normal 3 12 6" xfId="1121" xr:uid="{00000000-0005-0000-0000-00006E2D0000}"/>
    <cellStyle name="Normal 3 12 6 2" xfId="2746" xr:uid="{00000000-0005-0000-0000-00006F2D0000}"/>
    <cellStyle name="Normal 3 12 6 2 2" xfId="9946" xr:uid="{00000000-0005-0000-0000-0000702D0000}"/>
    <cellStyle name="Normal 3 12 6 3" xfId="5035" xr:uid="{00000000-0005-0000-0000-0000712D0000}"/>
    <cellStyle name="Normal 3 12 6 3 2" xfId="9947" xr:uid="{00000000-0005-0000-0000-0000722D0000}"/>
    <cellStyle name="Normal 3 12 6 4" xfId="9945" xr:uid="{00000000-0005-0000-0000-0000732D0000}"/>
    <cellStyle name="Normal 3 12 6 5" xfId="14014" xr:uid="{00000000-0005-0000-0000-0000742D0000}"/>
    <cellStyle name="Normal 3 12 7" xfId="1844" xr:uid="{00000000-0005-0000-0000-0000752D0000}"/>
    <cellStyle name="Normal 3 12 7 2" xfId="9948" xr:uid="{00000000-0005-0000-0000-0000762D0000}"/>
    <cellStyle name="Normal 3 12 8" xfId="2723" xr:uid="{00000000-0005-0000-0000-0000772D0000}"/>
    <cellStyle name="Normal 3 12 8 2" xfId="9949" xr:uid="{00000000-0005-0000-0000-0000782D0000}"/>
    <cellStyle name="Normal 3 12 9" xfId="5012" xr:uid="{00000000-0005-0000-0000-0000792D0000}"/>
    <cellStyle name="Normal 3 12 9 2" xfId="9950" xr:uid="{00000000-0005-0000-0000-00007A2D0000}"/>
    <cellStyle name="Normal 3 13" xfId="218" xr:uid="{00000000-0005-0000-0000-00007B2D0000}"/>
    <cellStyle name="Normal 3 13 10" xfId="9951" xr:uid="{00000000-0005-0000-0000-00007C2D0000}"/>
    <cellStyle name="Normal 3 13 11" xfId="14015" xr:uid="{00000000-0005-0000-0000-00007D2D0000}"/>
    <cellStyle name="Normal 3 13 2" xfId="621" xr:uid="{00000000-0005-0000-0000-00007E2D0000}"/>
    <cellStyle name="Normal 3 13 2 2" xfId="622" xr:uid="{00000000-0005-0000-0000-00007F2D0000}"/>
    <cellStyle name="Normal 3 13 2 2 2" xfId="1129" xr:uid="{00000000-0005-0000-0000-0000802D0000}"/>
    <cellStyle name="Normal 3 13 2 2 2 2" xfId="2751" xr:uid="{00000000-0005-0000-0000-0000812D0000}"/>
    <cellStyle name="Normal 3 13 2 2 2 2 2" xfId="5040" xr:uid="{00000000-0005-0000-0000-0000822D0000}"/>
    <cellStyle name="Normal 3 13 2 2 2 2 2 2" xfId="9956" xr:uid="{00000000-0005-0000-0000-0000832D0000}"/>
    <cellStyle name="Normal 3 13 2 2 2 2 3" xfId="9955" xr:uid="{00000000-0005-0000-0000-0000842D0000}"/>
    <cellStyle name="Normal 3 13 2 2 2 2 4" xfId="14019" xr:uid="{00000000-0005-0000-0000-0000852D0000}"/>
    <cellStyle name="Normal 3 13 2 2 2 3" xfId="2750" xr:uid="{00000000-0005-0000-0000-0000862D0000}"/>
    <cellStyle name="Normal 3 13 2 2 2 3 2" xfId="9957" xr:uid="{00000000-0005-0000-0000-0000872D0000}"/>
    <cellStyle name="Normal 3 13 2 2 2 4" xfId="5039" xr:uid="{00000000-0005-0000-0000-0000882D0000}"/>
    <cellStyle name="Normal 3 13 2 2 2 4 2" xfId="9958" xr:uid="{00000000-0005-0000-0000-0000892D0000}"/>
    <cellStyle name="Normal 3 13 2 2 2 5" xfId="9954" xr:uid="{00000000-0005-0000-0000-00008A2D0000}"/>
    <cellStyle name="Normal 3 13 2 2 2 6" xfId="14018" xr:uid="{00000000-0005-0000-0000-00008B2D0000}"/>
    <cellStyle name="Normal 3 13 2 2 3" xfId="1852" xr:uid="{00000000-0005-0000-0000-00008C2D0000}"/>
    <cellStyle name="Normal 3 13 2 2 3 2" xfId="2752" xr:uid="{00000000-0005-0000-0000-00008D2D0000}"/>
    <cellStyle name="Normal 3 13 2 2 3 2 2" xfId="9960" xr:uid="{00000000-0005-0000-0000-00008E2D0000}"/>
    <cellStyle name="Normal 3 13 2 2 3 3" xfId="5041" xr:uid="{00000000-0005-0000-0000-00008F2D0000}"/>
    <cellStyle name="Normal 3 13 2 2 3 3 2" xfId="9961" xr:uid="{00000000-0005-0000-0000-0000902D0000}"/>
    <cellStyle name="Normal 3 13 2 2 3 4" xfId="9959" xr:uid="{00000000-0005-0000-0000-0000912D0000}"/>
    <cellStyle name="Normal 3 13 2 2 3 5" xfId="14020" xr:uid="{00000000-0005-0000-0000-0000922D0000}"/>
    <cellStyle name="Normal 3 13 2 2 4" xfId="2749" xr:uid="{00000000-0005-0000-0000-0000932D0000}"/>
    <cellStyle name="Normal 3 13 2 2 4 2" xfId="9962" xr:uid="{00000000-0005-0000-0000-0000942D0000}"/>
    <cellStyle name="Normal 3 13 2 2 5" xfId="5038" xr:uid="{00000000-0005-0000-0000-0000952D0000}"/>
    <cellStyle name="Normal 3 13 2 2 5 2" xfId="9963" xr:uid="{00000000-0005-0000-0000-0000962D0000}"/>
    <cellStyle name="Normal 3 13 2 2 6" xfId="9953" xr:uid="{00000000-0005-0000-0000-0000972D0000}"/>
    <cellStyle name="Normal 3 13 2 2 7" xfId="14017" xr:uid="{00000000-0005-0000-0000-0000982D0000}"/>
    <cellStyle name="Normal 3 13 2 3" xfId="623" xr:uid="{00000000-0005-0000-0000-0000992D0000}"/>
    <cellStyle name="Normal 3 13 2 3 2" xfId="1130" xr:uid="{00000000-0005-0000-0000-00009A2D0000}"/>
    <cellStyle name="Normal 3 13 2 3 2 2" xfId="2755" xr:uid="{00000000-0005-0000-0000-00009B2D0000}"/>
    <cellStyle name="Normal 3 13 2 3 2 2 2" xfId="5044" xr:uid="{00000000-0005-0000-0000-00009C2D0000}"/>
    <cellStyle name="Normal 3 13 2 3 2 2 2 2" xfId="9967" xr:uid="{00000000-0005-0000-0000-00009D2D0000}"/>
    <cellStyle name="Normal 3 13 2 3 2 2 3" xfId="9966" xr:uid="{00000000-0005-0000-0000-00009E2D0000}"/>
    <cellStyle name="Normal 3 13 2 3 2 2 4" xfId="14023" xr:uid="{00000000-0005-0000-0000-00009F2D0000}"/>
    <cellStyle name="Normal 3 13 2 3 2 3" xfId="2754" xr:uid="{00000000-0005-0000-0000-0000A02D0000}"/>
    <cellStyle name="Normal 3 13 2 3 2 3 2" xfId="9968" xr:uid="{00000000-0005-0000-0000-0000A12D0000}"/>
    <cellStyle name="Normal 3 13 2 3 2 4" xfId="5043" xr:uid="{00000000-0005-0000-0000-0000A22D0000}"/>
    <cellStyle name="Normal 3 13 2 3 2 4 2" xfId="9969" xr:uid="{00000000-0005-0000-0000-0000A32D0000}"/>
    <cellStyle name="Normal 3 13 2 3 2 5" xfId="9965" xr:uid="{00000000-0005-0000-0000-0000A42D0000}"/>
    <cellStyle name="Normal 3 13 2 3 2 6" xfId="14022" xr:uid="{00000000-0005-0000-0000-0000A52D0000}"/>
    <cellStyle name="Normal 3 13 2 3 3" xfId="1853" xr:uid="{00000000-0005-0000-0000-0000A62D0000}"/>
    <cellStyle name="Normal 3 13 2 3 3 2" xfId="2756" xr:uid="{00000000-0005-0000-0000-0000A72D0000}"/>
    <cellStyle name="Normal 3 13 2 3 3 2 2" xfId="9971" xr:uid="{00000000-0005-0000-0000-0000A82D0000}"/>
    <cellStyle name="Normal 3 13 2 3 3 3" xfId="5045" xr:uid="{00000000-0005-0000-0000-0000A92D0000}"/>
    <cellStyle name="Normal 3 13 2 3 3 3 2" xfId="9972" xr:uid="{00000000-0005-0000-0000-0000AA2D0000}"/>
    <cellStyle name="Normal 3 13 2 3 3 4" xfId="9970" xr:uid="{00000000-0005-0000-0000-0000AB2D0000}"/>
    <cellStyle name="Normal 3 13 2 3 3 5" xfId="14024" xr:uid="{00000000-0005-0000-0000-0000AC2D0000}"/>
    <cellStyle name="Normal 3 13 2 3 4" xfId="2753" xr:uid="{00000000-0005-0000-0000-0000AD2D0000}"/>
    <cellStyle name="Normal 3 13 2 3 4 2" xfId="9973" xr:uid="{00000000-0005-0000-0000-0000AE2D0000}"/>
    <cellStyle name="Normal 3 13 2 3 5" xfId="5042" xr:uid="{00000000-0005-0000-0000-0000AF2D0000}"/>
    <cellStyle name="Normal 3 13 2 3 5 2" xfId="9974" xr:uid="{00000000-0005-0000-0000-0000B02D0000}"/>
    <cellStyle name="Normal 3 13 2 3 6" xfId="9964" xr:uid="{00000000-0005-0000-0000-0000B12D0000}"/>
    <cellStyle name="Normal 3 13 2 3 7" xfId="14021" xr:uid="{00000000-0005-0000-0000-0000B22D0000}"/>
    <cellStyle name="Normal 3 13 2 4" xfId="1128" xr:uid="{00000000-0005-0000-0000-0000B32D0000}"/>
    <cellStyle name="Normal 3 13 2 4 2" xfId="2758" xr:uid="{00000000-0005-0000-0000-0000B42D0000}"/>
    <cellStyle name="Normal 3 13 2 4 2 2" xfId="5047" xr:uid="{00000000-0005-0000-0000-0000B52D0000}"/>
    <cellStyle name="Normal 3 13 2 4 2 2 2" xfId="9977" xr:uid="{00000000-0005-0000-0000-0000B62D0000}"/>
    <cellStyle name="Normal 3 13 2 4 2 3" xfId="9976" xr:uid="{00000000-0005-0000-0000-0000B72D0000}"/>
    <cellStyle name="Normal 3 13 2 4 2 4" xfId="14026" xr:uid="{00000000-0005-0000-0000-0000B82D0000}"/>
    <cellStyle name="Normal 3 13 2 4 3" xfId="2757" xr:uid="{00000000-0005-0000-0000-0000B92D0000}"/>
    <cellStyle name="Normal 3 13 2 4 3 2" xfId="9978" xr:uid="{00000000-0005-0000-0000-0000BA2D0000}"/>
    <cellStyle name="Normal 3 13 2 4 4" xfId="5046" xr:uid="{00000000-0005-0000-0000-0000BB2D0000}"/>
    <cellStyle name="Normal 3 13 2 4 4 2" xfId="9979" xr:uid="{00000000-0005-0000-0000-0000BC2D0000}"/>
    <cellStyle name="Normal 3 13 2 4 5" xfId="9975" xr:uid="{00000000-0005-0000-0000-0000BD2D0000}"/>
    <cellStyle name="Normal 3 13 2 4 6" xfId="14025" xr:uid="{00000000-0005-0000-0000-0000BE2D0000}"/>
    <cellStyle name="Normal 3 13 2 5" xfId="1851" xr:uid="{00000000-0005-0000-0000-0000BF2D0000}"/>
    <cellStyle name="Normal 3 13 2 5 2" xfId="2759" xr:uid="{00000000-0005-0000-0000-0000C02D0000}"/>
    <cellStyle name="Normal 3 13 2 5 2 2" xfId="9981" xr:uid="{00000000-0005-0000-0000-0000C12D0000}"/>
    <cellStyle name="Normal 3 13 2 5 3" xfId="5048" xr:uid="{00000000-0005-0000-0000-0000C22D0000}"/>
    <cellStyle name="Normal 3 13 2 5 3 2" xfId="9982" xr:uid="{00000000-0005-0000-0000-0000C32D0000}"/>
    <cellStyle name="Normal 3 13 2 5 4" xfId="9980" xr:uid="{00000000-0005-0000-0000-0000C42D0000}"/>
    <cellStyle name="Normal 3 13 2 5 5" xfId="14027" xr:uid="{00000000-0005-0000-0000-0000C52D0000}"/>
    <cellStyle name="Normal 3 13 2 6" xfId="2748" xr:uid="{00000000-0005-0000-0000-0000C62D0000}"/>
    <cellStyle name="Normal 3 13 2 6 2" xfId="9983" xr:uid="{00000000-0005-0000-0000-0000C72D0000}"/>
    <cellStyle name="Normal 3 13 2 7" xfId="5037" xr:uid="{00000000-0005-0000-0000-0000C82D0000}"/>
    <cellStyle name="Normal 3 13 2 7 2" xfId="9984" xr:uid="{00000000-0005-0000-0000-0000C92D0000}"/>
    <cellStyle name="Normal 3 13 2 8" xfId="9952" xr:uid="{00000000-0005-0000-0000-0000CA2D0000}"/>
    <cellStyle name="Normal 3 13 2 9" xfId="14016" xr:uid="{00000000-0005-0000-0000-0000CB2D0000}"/>
    <cellStyle name="Normal 3 13 3" xfId="624" xr:uid="{00000000-0005-0000-0000-0000CC2D0000}"/>
    <cellStyle name="Normal 3 13 3 2" xfId="1131" xr:uid="{00000000-0005-0000-0000-0000CD2D0000}"/>
    <cellStyle name="Normal 3 13 3 2 2" xfId="2762" xr:uid="{00000000-0005-0000-0000-0000CE2D0000}"/>
    <cellStyle name="Normal 3 13 3 2 2 2" xfId="5051" xr:uid="{00000000-0005-0000-0000-0000CF2D0000}"/>
    <cellStyle name="Normal 3 13 3 2 2 2 2" xfId="9988" xr:uid="{00000000-0005-0000-0000-0000D02D0000}"/>
    <cellStyle name="Normal 3 13 3 2 2 3" xfId="9987" xr:uid="{00000000-0005-0000-0000-0000D12D0000}"/>
    <cellStyle name="Normal 3 13 3 2 2 4" xfId="14030" xr:uid="{00000000-0005-0000-0000-0000D22D0000}"/>
    <cellStyle name="Normal 3 13 3 2 3" xfId="2761" xr:uid="{00000000-0005-0000-0000-0000D32D0000}"/>
    <cellStyle name="Normal 3 13 3 2 3 2" xfId="9989" xr:uid="{00000000-0005-0000-0000-0000D42D0000}"/>
    <cellStyle name="Normal 3 13 3 2 4" xfId="5050" xr:uid="{00000000-0005-0000-0000-0000D52D0000}"/>
    <cellStyle name="Normal 3 13 3 2 4 2" xfId="9990" xr:uid="{00000000-0005-0000-0000-0000D62D0000}"/>
    <cellStyle name="Normal 3 13 3 2 5" xfId="9986" xr:uid="{00000000-0005-0000-0000-0000D72D0000}"/>
    <cellStyle name="Normal 3 13 3 2 6" xfId="14029" xr:uid="{00000000-0005-0000-0000-0000D82D0000}"/>
    <cellStyle name="Normal 3 13 3 3" xfId="1854" xr:uid="{00000000-0005-0000-0000-0000D92D0000}"/>
    <cellStyle name="Normal 3 13 3 3 2" xfId="2763" xr:uid="{00000000-0005-0000-0000-0000DA2D0000}"/>
    <cellStyle name="Normal 3 13 3 3 2 2" xfId="9992" xr:uid="{00000000-0005-0000-0000-0000DB2D0000}"/>
    <cellStyle name="Normal 3 13 3 3 3" xfId="5052" xr:uid="{00000000-0005-0000-0000-0000DC2D0000}"/>
    <cellStyle name="Normal 3 13 3 3 3 2" xfId="9993" xr:uid="{00000000-0005-0000-0000-0000DD2D0000}"/>
    <cellStyle name="Normal 3 13 3 3 4" xfId="9991" xr:uid="{00000000-0005-0000-0000-0000DE2D0000}"/>
    <cellStyle name="Normal 3 13 3 3 5" xfId="14031" xr:uid="{00000000-0005-0000-0000-0000DF2D0000}"/>
    <cellStyle name="Normal 3 13 3 4" xfId="2760" xr:uid="{00000000-0005-0000-0000-0000E02D0000}"/>
    <cellStyle name="Normal 3 13 3 4 2" xfId="9994" xr:uid="{00000000-0005-0000-0000-0000E12D0000}"/>
    <cellStyle name="Normal 3 13 3 5" xfId="5049" xr:uid="{00000000-0005-0000-0000-0000E22D0000}"/>
    <cellStyle name="Normal 3 13 3 5 2" xfId="9995" xr:uid="{00000000-0005-0000-0000-0000E32D0000}"/>
    <cellStyle name="Normal 3 13 3 6" xfId="9985" xr:uid="{00000000-0005-0000-0000-0000E42D0000}"/>
    <cellStyle name="Normal 3 13 3 7" xfId="14028" xr:uid="{00000000-0005-0000-0000-0000E52D0000}"/>
    <cellStyle name="Normal 3 13 4" xfId="625" xr:uid="{00000000-0005-0000-0000-0000E62D0000}"/>
    <cellStyle name="Normal 3 13 4 2" xfId="1132" xr:uid="{00000000-0005-0000-0000-0000E72D0000}"/>
    <cellStyle name="Normal 3 13 4 2 2" xfId="2766" xr:uid="{00000000-0005-0000-0000-0000E82D0000}"/>
    <cellStyle name="Normal 3 13 4 2 2 2" xfId="5055" xr:uid="{00000000-0005-0000-0000-0000E92D0000}"/>
    <cellStyle name="Normal 3 13 4 2 2 2 2" xfId="9999" xr:uid="{00000000-0005-0000-0000-0000EA2D0000}"/>
    <cellStyle name="Normal 3 13 4 2 2 3" xfId="9998" xr:uid="{00000000-0005-0000-0000-0000EB2D0000}"/>
    <cellStyle name="Normal 3 13 4 2 2 4" xfId="14034" xr:uid="{00000000-0005-0000-0000-0000EC2D0000}"/>
    <cellStyle name="Normal 3 13 4 2 3" xfId="2765" xr:uid="{00000000-0005-0000-0000-0000ED2D0000}"/>
    <cellStyle name="Normal 3 13 4 2 3 2" xfId="10000" xr:uid="{00000000-0005-0000-0000-0000EE2D0000}"/>
    <cellStyle name="Normal 3 13 4 2 4" xfId="5054" xr:uid="{00000000-0005-0000-0000-0000EF2D0000}"/>
    <cellStyle name="Normal 3 13 4 2 4 2" xfId="10001" xr:uid="{00000000-0005-0000-0000-0000F02D0000}"/>
    <cellStyle name="Normal 3 13 4 2 5" xfId="9997" xr:uid="{00000000-0005-0000-0000-0000F12D0000}"/>
    <cellStyle name="Normal 3 13 4 2 6" xfId="14033" xr:uid="{00000000-0005-0000-0000-0000F22D0000}"/>
    <cellStyle name="Normal 3 13 4 3" xfId="1855" xr:uid="{00000000-0005-0000-0000-0000F32D0000}"/>
    <cellStyle name="Normal 3 13 4 3 2" xfId="2767" xr:uid="{00000000-0005-0000-0000-0000F42D0000}"/>
    <cellStyle name="Normal 3 13 4 3 2 2" xfId="10003" xr:uid="{00000000-0005-0000-0000-0000F52D0000}"/>
    <cellStyle name="Normal 3 13 4 3 3" xfId="5056" xr:uid="{00000000-0005-0000-0000-0000F62D0000}"/>
    <cellStyle name="Normal 3 13 4 3 3 2" xfId="10004" xr:uid="{00000000-0005-0000-0000-0000F72D0000}"/>
    <cellStyle name="Normal 3 13 4 3 4" xfId="10002" xr:uid="{00000000-0005-0000-0000-0000F82D0000}"/>
    <cellStyle name="Normal 3 13 4 3 5" xfId="14035" xr:uid="{00000000-0005-0000-0000-0000F92D0000}"/>
    <cellStyle name="Normal 3 13 4 4" xfId="2764" xr:uid="{00000000-0005-0000-0000-0000FA2D0000}"/>
    <cellStyle name="Normal 3 13 4 4 2" xfId="10005" xr:uid="{00000000-0005-0000-0000-0000FB2D0000}"/>
    <cellStyle name="Normal 3 13 4 5" xfId="5053" xr:uid="{00000000-0005-0000-0000-0000FC2D0000}"/>
    <cellStyle name="Normal 3 13 4 5 2" xfId="10006" xr:uid="{00000000-0005-0000-0000-0000FD2D0000}"/>
    <cellStyle name="Normal 3 13 4 6" xfId="9996" xr:uid="{00000000-0005-0000-0000-0000FE2D0000}"/>
    <cellStyle name="Normal 3 13 4 7" xfId="14032" xr:uid="{00000000-0005-0000-0000-0000FF2D0000}"/>
    <cellStyle name="Normal 3 13 5" xfId="620" xr:uid="{00000000-0005-0000-0000-0000002E0000}"/>
    <cellStyle name="Normal 3 13 5 2" xfId="2769" xr:uid="{00000000-0005-0000-0000-0000012E0000}"/>
    <cellStyle name="Normal 3 13 5 2 2" xfId="5058" xr:uid="{00000000-0005-0000-0000-0000022E0000}"/>
    <cellStyle name="Normal 3 13 5 2 2 2" xfId="10009" xr:uid="{00000000-0005-0000-0000-0000032E0000}"/>
    <cellStyle name="Normal 3 13 5 2 3" xfId="10008" xr:uid="{00000000-0005-0000-0000-0000042E0000}"/>
    <cellStyle name="Normal 3 13 5 2 4" xfId="14037" xr:uid="{00000000-0005-0000-0000-0000052E0000}"/>
    <cellStyle name="Normal 3 13 5 3" xfId="2768" xr:uid="{00000000-0005-0000-0000-0000062E0000}"/>
    <cellStyle name="Normal 3 13 5 3 2" xfId="10010" xr:uid="{00000000-0005-0000-0000-0000072E0000}"/>
    <cellStyle name="Normal 3 13 5 4" xfId="5057" xr:uid="{00000000-0005-0000-0000-0000082E0000}"/>
    <cellStyle name="Normal 3 13 5 4 2" xfId="10011" xr:uid="{00000000-0005-0000-0000-0000092E0000}"/>
    <cellStyle name="Normal 3 13 5 5" xfId="10007" xr:uid="{00000000-0005-0000-0000-00000A2E0000}"/>
    <cellStyle name="Normal 3 13 5 6" xfId="14036" xr:uid="{00000000-0005-0000-0000-00000B2E0000}"/>
    <cellStyle name="Normal 3 13 6" xfId="1127" xr:uid="{00000000-0005-0000-0000-00000C2E0000}"/>
    <cellStyle name="Normal 3 13 6 2" xfId="2770" xr:uid="{00000000-0005-0000-0000-00000D2E0000}"/>
    <cellStyle name="Normal 3 13 6 2 2" xfId="10013" xr:uid="{00000000-0005-0000-0000-00000E2E0000}"/>
    <cellStyle name="Normal 3 13 6 3" xfId="5059" xr:uid="{00000000-0005-0000-0000-00000F2E0000}"/>
    <cellStyle name="Normal 3 13 6 3 2" xfId="10014" xr:uid="{00000000-0005-0000-0000-0000102E0000}"/>
    <cellStyle name="Normal 3 13 6 4" xfId="10012" xr:uid="{00000000-0005-0000-0000-0000112E0000}"/>
    <cellStyle name="Normal 3 13 6 5" xfId="14038" xr:uid="{00000000-0005-0000-0000-0000122E0000}"/>
    <cellStyle name="Normal 3 13 7" xfId="1850" xr:uid="{00000000-0005-0000-0000-0000132E0000}"/>
    <cellStyle name="Normal 3 13 7 2" xfId="10015" xr:uid="{00000000-0005-0000-0000-0000142E0000}"/>
    <cellStyle name="Normal 3 13 8" xfId="2747" xr:uid="{00000000-0005-0000-0000-0000152E0000}"/>
    <cellStyle name="Normal 3 13 8 2" xfId="10016" xr:uid="{00000000-0005-0000-0000-0000162E0000}"/>
    <cellStyle name="Normal 3 13 9" xfId="5036" xr:uid="{00000000-0005-0000-0000-0000172E0000}"/>
    <cellStyle name="Normal 3 13 9 2" xfId="10017" xr:uid="{00000000-0005-0000-0000-0000182E0000}"/>
    <cellStyle name="Normal 3 14" xfId="219" xr:uid="{00000000-0005-0000-0000-0000192E0000}"/>
    <cellStyle name="Normal 3 14 10" xfId="10018" xr:uid="{00000000-0005-0000-0000-00001A2E0000}"/>
    <cellStyle name="Normal 3 14 11" xfId="14039" xr:uid="{00000000-0005-0000-0000-00001B2E0000}"/>
    <cellStyle name="Normal 3 14 2" xfId="627" xr:uid="{00000000-0005-0000-0000-00001C2E0000}"/>
    <cellStyle name="Normal 3 14 2 2" xfId="628" xr:uid="{00000000-0005-0000-0000-00001D2E0000}"/>
    <cellStyle name="Normal 3 14 2 2 2" xfId="1135" xr:uid="{00000000-0005-0000-0000-00001E2E0000}"/>
    <cellStyle name="Normal 3 14 2 2 2 2" xfId="2775" xr:uid="{00000000-0005-0000-0000-00001F2E0000}"/>
    <cellStyle name="Normal 3 14 2 2 2 2 2" xfId="5064" xr:uid="{00000000-0005-0000-0000-0000202E0000}"/>
    <cellStyle name="Normal 3 14 2 2 2 2 2 2" xfId="10023" xr:uid="{00000000-0005-0000-0000-0000212E0000}"/>
    <cellStyle name="Normal 3 14 2 2 2 2 3" xfId="10022" xr:uid="{00000000-0005-0000-0000-0000222E0000}"/>
    <cellStyle name="Normal 3 14 2 2 2 2 4" xfId="14043" xr:uid="{00000000-0005-0000-0000-0000232E0000}"/>
    <cellStyle name="Normal 3 14 2 2 2 3" xfId="2774" xr:uid="{00000000-0005-0000-0000-0000242E0000}"/>
    <cellStyle name="Normal 3 14 2 2 2 3 2" xfId="10024" xr:uid="{00000000-0005-0000-0000-0000252E0000}"/>
    <cellStyle name="Normal 3 14 2 2 2 4" xfId="5063" xr:uid="{00000000-0005-0000-0000-0000262E0000}"/>
    <cellStyle name="Normal 3 14 2 2 2 4 2" xfId="10025" xr:uid="{00000000-0005-0000-0000-0000272E0000}"/>
    <cellStyle name="Normal 3 14 2 2 2 5" xfId="10021" xr:uid="{00000000-0005-0000-0000-0000282E0000}"/>
    <cellStyle name="Normal 3 14 2 2 2 6" xfId="14042" xr:uid="{00000000-0005-0000-0000-0000292E0000}"/>
    <cellStyle name="Normal 3 14 2 2 3" xfId="1858" xr:uid="{00000000-0005-0000-0000-00002A2E0000}"/>
    <cellStyle name="Normal 3 14 2 2 3 2" xfId="2776" xr:uid="{00000000-0005-0000-0000-00002B2E0000}"/>
    <cellStyle name="Normal 3 14 2 2 3 2 2" xfId="10027" xr:uid="{00000000-0005-0000-0000-00002C2E0000}"/>
    <cellStyle name="Normal 3 14 2 2 3 3" xfId="5065" xr:uid="{00000000-0005-0000-0000-00002D2E0000}"/>
    <cellStyle name="Normal 3 14 2 2 3 3 2" xfId="10028" xr:uid="{00000000-0005-0000-0000-00002E2E0000}"/>
    <cellStyle name="Normal 3 14 2 2 3 4" xfId="10026" xr:uid="{00000000-0005-0000-0000-00002F2E0000}"/>
    <cellStyle name="Normal 3 14 2 2 3 5" xfId="14044" xr:uid="{00000000-0005-0000-0000-0000302E0000}"/>
    <cellStyle name="Normal 3 14 2 2 4" xfId="2773" xr:uid="{00000000-0005-0000-0000-0000312E0000}"/>
    <cellStyle name="Normal 3 14 2 2 4 2" xfId="10029" xr:uid="{00000000-0005-0000-0000-0000322E0000}"/>
    <cellStyle name="Normal 3 14 2 2 5" xfId="5062" xr:uid="{00000000-0005-0000-0000-0000332E0000}"/>
    <cellStyle name="Normal 3 14 2 2 5 2" xfId="10030" xr:uid="{00000000-0005-0000-0000-0000342E0000}"/>
    <cellStyle name="Normal 3 14 2 2 6" xfId="10020" xr:uid="{00000000-0005-0000-0000-0000352E0000}"/>
    <cellStyle name="Normal 3 14 2 2 7" xfId="14041" xr:uid="{00000000-0005-0000-0000-0000362E0000}"/>
    <cellStyle name="Normal 3 14 2 3" xfId="629" xr:uid="{00000000-0005-0000-0000-0000372E0000}"/>
    <cellStyle name="Normal 3 14 2 3 2" xfId="1136" xr:uid="{00000000-0005-0000-0000-0000382E0000}"/>
    <cellStyle name="Normal 3 14 2 3 2 2" xfId="2779" xr:uid="{00000000-0005-0000-0000-0000392E0000}"/>
    <cellStyle name="Normal 3 14 2 3 2 2 2" xfId="5068" xr:uid="{00000000-0005-0000-0000-00003A2E0000}"/>
    <cellStyle name="Normal 3 14 2 3 2 2 2 2" xfId="10034" xr:uid="{00000000-0005-0000-0000-00003B2E0000}"/>
    <cellStyle name="Normal 3 14 2 3 2 2 3" xfId="10033" xr:uid="{00000000-0005-0000-0000-00003C2E0000}"/>
    <cellStyle name="Normal 3 14 2 3 2 2 4" xfId="14047" xr:uid="{00000000-0005-0000-0000-00003D2E0000}"/>
    <cellStyle name="Normal 3 14 2 3 2 3" xfId="2778" xr:uid="{00000000-0005-0000-0000-00003E2E0000}"/>
    <cellStyle name="Normal 3 14 2 3 2 3 2" xfId="10035" xr:uid="{00000000-0005-0000-0000-00003F2E0000}"/>
    <cellStyle name="Normal 3 14 2 3 2 4" xfId="5067" xr:uid="{00000000-0005-0000-0000-0000402E0000}"/>
    <cellStyle name="Normal 3 14 2 3 2 4 2" xfId="10036" xr:uid="{00000000-0005-0000-0000-0000412E0000}"/>
    <cellStyle name="Normal 3 14 2 3 2 5" xfId="10032" xr:uid="{00000000-0005-0000-0000-0000422E0000}"/>
    <cellStyle name="Normal 3 14 2 3 2 6" xfId="14046" xr:uid="{00000000-0005-0000-0000-0000432E0000}"/>
    <cellStyle name="Normal 3 14 2 3 3" xfId="1859" xr:uid="{00000000-0005-0000-0000-0000442E0000}"/>
    <cellStyle name="Normal 3 14 2 3 3 2" xfId="2780" xr:uid="{00000000-0005-0000-0000-0000452E0000}"/>
    <cellStyle name="Normal 3 14 2 3 3 2 2" xfId="10038" xr:uid="{00000000-0005-0000-0000-0000462E0000}"/>
    <cellStyle name="Normal 3 14 2 3 3 3" xfId="5069" xr:uid="{00000000-0005-0000-0000-0000472E0000}"/>
    <cellStyle name="Normal 3 14 2 3 3 3 2" xfId="10039" xr:uid="{00000000-0005-0000-0000-0000482E0000}"/>
    <cellStyle name="Normal 3 14 2 3 3 4" xfId="10037" xr:uid="{00000000-0005-0000-0000-0000492E0000}"/>
    <cellStyle name="Normal 3 14 2 3 3 5" xfId="14048" xr:uid="{00000000-0005-0000-0000-00004A2E0000}"/>
    <cellStyle name="Normal 3 14 2 3 4" xfId="2777" xr:uid="{00000000-0005-0000-0000-00004B2E0000}"/>
    <cellStyle name="Normal 3 14 2 3 4 2" xfId="10040" xr:uid="{00000000-0005-0000-0000-00004C2E0000}"/>
    <cellStyle name="Normal 3 14 2 3 5" xfId="5066" xr:uid="{00000000-0005-0000-0000-00004D2E0000}"/>
    <cellStyle name="Normal 3 14 2 3 5 2" xfId="10041" xr:uid="{00000000-0005-0000-0000-00004E2E0000}"/>
    <cellStyle name="Normal 3 14 2 3 6" xfId="10031" xr:uid="{00000000-0005-0000-0000-00004F2E0000}"/>
    <cellStyle name="Normal 3 14 2 3 7" xfId="14045" xr:uid="{00000000-0005-0000-0000-0000502E0000}"/>
    <cellStyle name="Normal 3 14 2 4" xfId="1134" xr:uid="{00000000-0005-0000-0000-0000512E0000}"/>
    <cellStyle name="Normal 3 14 2 4 2" xfId="2782" xr:uid="{00000000-0005-0000-0000-0000522E0000}"/>
    <cellStyle name="Normal 3 14 2 4 2 2" xfId="5071" xr:uid="{00000000-0005-0000-0000-0000532E0000}"/>
    <cellStyle name="Normal 3 14 2 4 2 2 2" xfId="10044" xr:uid="{00000000-0005-0000-0000-0000542E0000}"/>
    <cellStyle name="Normal 3 14 2 4 2 3" xfId="10043" xr:uid="{00000000-0005-0000-0000-0000552E0000}"/>
    <cellStyle name="Normal 3 14 2 4 2 4" xfId="14050" xr:uid="{00000000-0005-0000-0000-0000562E0000}"/>
    <cellStyle name="Normal 3 14 2 4 3" xfId="2781" xr:uid="{00000000-0005-0000-0000-0000572E0000}"/>
    <cellStyle name="Normal 3 14 2 4 3 2" xfId="10045" xr:uid="{00000000-0005-0000-0000-0000582E0000}"/>
    <cellStyle name="Normal 3 14 2 4 4" xfId="5070" xr:uid="{00000000-0005-0000-0000-0000592E0000}"/>
    <cellStyle name="Normal 3 14 2 4 4 2" xfId="10046" xr:uid="{00000000-0005-0000-0000-00005A2E0000}"/>
    <cellStyle name="Normal 3 14 2 4 5" xfId="10042" xr:uid="{00000000-0005-0000-0000-00005B2E0000}"/>
    <cellStyle name="Normal 3 14 2 4 6" xfId="14049" xr:uid="{00000000-0005-0000-0000-00005C2E0000}"/>
    <cellStyle name="Normal 3 14 2 5" xfId="1857" xr:uid="{00000000-0005-0000-0000-00005D2E0000}"/>
    <cellStyle name="Normal 3 14 2 5 2" xfId="2783" xr:uid="{00000000-0005-0000-0000-00005E2E0000}"/>
    <cellStyle name="Normal 3 14 2 5 2 2" xfId="10048" xr:uid="{00000000-0005-0000-0000-00005F2E0000}"/>
    <cellStyle name="Normal 3 14 2 5 3" xfId="5072" xr:uid="{00000000-0005-0000-0000-0000602E0000}"/>
    <cellStyle name="Normal 3 14 2 5 3 2" xfId="10049" xr:uid="{00000000-0005-0000-0000-0000612E0000}"/>
    <cellStyle name="Normal 3 14 2 5 4" xfId="10047" xr:uid="{00000000-0005-0000-0000-0000622E0000}"/>
    <cellStyle name="Normal 3 14 2 5 5" xfId="14051" xr:uid="{00000000-0005-0000-0000-0000632E0000}"/>
    <cellStyle name="Normal 3 14 2 6" xfId="2772" xr:uid="{00000000-0005-0000-0000-0000642E0000}"/>
    <cellStyle name="Normal 3 14 2 6 2" xfId="10050" xr:uid="{00000000-0005-0000-0000-0000652E0000}"/>
    <cellStyle name="Normal 3 14 2 7" xfId="5061" xr:uid="{00000000-0005-0000-0000-0000662E0000}"/>
    <cellStyle name="Normal 3 14 2 7 2" xfId="10051" xr:uid="{00000000-0005-0000-0000-0000672E0000}"/>
    <cellStyle name="Normal 3 14 2 8" xfId="10019" xr:uid="{00000000-0005-0000-0000-0000682E0000}"/>
    <cellStyle name="Normal 3 14 2 9" xfId="14040" xr:uid="{00000000-0005-0000-0000-0000692E0000}"/>
    <cellStyle name="Normal 3 14 3" xfId="630" xr:uid="{00000000-0005-0000-0000-00006A2E0000}"/>
    <cellStyle name="Normal 3 14 3 2" xfId="1137" xr:uid="{00000000-0005-0000-0000-00006B2E0000}"/>
    <cellStyle name="Normal 3 14 3 2 2" xfId="2786" xr:uid="{00000000-0005-0000-0000-00006C2E0000}"/>
    <cellStyle name="Normal 3 14 3 2 2 2" xfId="5075" xr:uid="{00000000-0005-0000-0000-00006D2E0000}"/>
    <cellStyle name="Normal 3 14 3 2 2 2 2" xfId="10055" xr:uid="{00000000-0005-0000-0000-00006E2E0000}"/>
    <cellStyle name="Normal 3 14 3 2 2 3" xfId="10054" xr:uid="{00000000-0005-0000-0000-00006F2E0000}"/>
    <cellStyle name="Normal 3 14 3 2 2 4" xfId="14054" xr:uid="{00000000-0005-0000-0000-0000702E0000}"/>
    <cellStyle name="Normal 3 14 3 2 3" xfId="2785" xr:uid="{00000000-0005-0000-0000-0000712E0000}"/>
    <cellStyle name="Normal 3 14 3 2 3 2" xfId="10056" xr:uid="{00000000-0005-0000-0000-0000722E0000}"/>
    <cellStyle name="Normal 3 14 3 2 4" xfId="5074" xr:uid="{00000000-0005-0000-0000-0000732E0000}"/>
    <cellStyle name="Normal 3 14 3 2 4 2" xfId="10057" xr:uid="{00000000-0005-0000-0000-0000742E0000}"/>
    <cellStyle name="Normal 3 14 3 2 5" xfId="10053" xr:uid="{00000000-0005-0000-0000-0000752E0000}"/>
    <cellStyle name="Normal 3 14 3 2 6" xfId="14053" xr:uid="{00000000-0005-0000-0000-0000762E0000}"/>
    <cellStyle name="Normal 3 14 3 3" xfId="1860" xr:uid="{00000000-0005-0000-0000-0000772E0000}"/>
    <cellStyle name="Normal 3 14 3 3 2" xfId="2787" xr:uid="{00000000-0005-0000-0000-0000782E0000}"/>
    <cellStyle name="Normal 3 14 3 3 2 2" xfId="10059" xr:uid="{00000000-0005-0000-0000-0000792E0000}"/>
    <cellStyle name="Normal 3 14 3 3 3" xfId="5076" xr:uid="{00000000-0005-0000-0000-00007A2E0000}"/>
    <cellStyle name="Normal 3 14 3 3 3 2" xfId="10060" xr:uid="{00000000-0005-0000-0000-00007B2E0000}"/>
    <cellStyle name="Normal 3 14 3 3 4" xfId="10058" xr:uid="{00000000-0005-0000-0000-00007C2E0000}"/>
    <cellStyle name="Normal 3 14 3 3 5" xfId="14055" xr:uid="{00000000-0005-0000-0000-00007D2E0000}"/>
    <cellStyle name="Normal 3 14 3 4" xfId="2784" xr:uid="{00000000-0005-0000-0000-00007E2E0000}"/>
    <cellStyle name="Normal 3 14 3 4 2" xfId="10061" xr:uid="{00000000-0005-0000-0000-00007F2E0000}"/>
    <cellStyle name="Normal 3 14 3 5" xfId="5073" xr:uid="{00000000-0005-0000-0000-0000802E0000}"/>
    <cellStyle name="Normal 3 14 3 5 2" xfId="10062" xr:uid="{00000000-0005-0000-0000-0000812E0000}"/>
    <cellStyle name="Normal 3 14 3 6" xfId="10052" xr:uid="{00000000-0005-0000-0000-0000822E0000}"/>
    <cellStyle name="Normal 3 14 3 7" xfId="14052" xr:uid="{00000000-0005-0000-0000-0000832E0000}"/>
    <cellStyle name="Normal 3 14 4" xfId="631" xr:uid="{00000000-0005-0000-0000-0000842E0000}"/>
    <cellStyle name="Normal 3 14 4 2" xfId="1138" xr:uid="{00000000-0005-0000-0000-0000852E0000}"/>
    <cellStyle name="Normal 3 14 4 2 2" xfId="2790" xr:uid="{00000000-0005-0000-0000-0000862E0000}"/>
    <cellStyle name="Normal 3 14 4 2 2 2" xfId="5079" xr:uid="{00000000-0005-0000-0000-0000872E0000}"/>
    <cellStyle name="Normal 3 14 4 2 2 2 2" xfId="10066" xr:uid="{00000000-0005-0000-0000-0000882E0000}"/>
    <cellStyle name="Normal 3 14 4 2 2 3" xfId="10065" xr:uid="{00000000-0005-0000-0000-0000892E0000}"/>
    <cellStyle name="Normal 3 14 4 2 2 4" xfId="14058" xr:uid="{00000000-0005-0000-0000-00008A2E0000}"/>
    <cellStyle name="Normal 3 14 4 2 3" xfId="2789" xr:uid="{00000000-0005-0000-0000-00008B2E0000}"/>
    <cellStyle name="Normal 3 14 4 2 3 2" xfId="10067" xr:uid="{00000000-0005-0000-0000-00008C2E0000}"/>
    <cellStyle name="Normal 3 14 4 2 4" xfId="5078" xr:uid="{00000000-0005-0000-0000-00008D2E0000}"/>
    <cellStyle name="Normal 3 14 4 2 4 2" xfId="10068" xr:uid="{00000000-0005-0000-0000-00008E2E0000}"/>
    <cellStyle name="Normal 3 14 4 2 5" xfId="10064" xr:uid="{00000000-0005-0000-0000-00008F2E0000}"/>
    <cellStyle name="Normal 3 14 4 2 6" xfId="14057" xr:uid="{00000000-0005-0000-0000-0000902E0000}"/>
    <cellStyle name="Normal 3 14 4 3" xfId="1861" xr:uid="{00000000-0005-0000-0000-0000912E0000}"/>
    <cellStyle name="Normal 3 14 4 3 2" xfId="2791" xr:uid="{00000000-0005-0000-0000-0000922E0000}"/>
    <cellStyle name="Normal 3 14 4 3 2 2" xfId="10070" xr:uid="{00000000-0005-0000-0000-0000932E0000}"/>
    <cellStyle name="Normal 3 14 4 3 3" xfId="5080" xr:uid="{00000000-0005-0000-0000-0000942E0000}"/>
    <cellStyle name="Normal 3 14 4 3 3 2" xfId="10071" xr:uid="{00000000-0005-0000-0000-0000952E0000}"/>
    <cellStyle name="Normal 3 14 4 3 4" xfId="10069" xr:uid="{00000000-0005-0000-0000-0000962E0000}"/>
    <cellStyle name="Normal 3 14 4 3 5" xfId="14059" xr:uid="{00000000-0005-0000-0000-0000972E0000}"/>
    <cellStyle name="Normal 3 14 4 4" xfId="2788" xr:uid="{00000000-0005-0000-0000-0000982E0000}"/>
    <cellStyle name="Normal 3 14 4 4 2" xfId="10072" xr:uid="{00000000-0005-0000-0000-0000992E0000}"/>
    <cellStyle name="Normal 3 14 4 5" xfId="5077" xr:uid="{00000000-0005-0000-0000-00009A2E0000}"/>
    <cellStyle name="Normal 3 14 4 5 2" xfId="10073" xr:uid="{00000000-0005-0000-0000-00009B2E0000}"/>
    <cellStyle name="Normal 3 14 4 6" xfId="10063" xr:uid="{00000000-0005-0000-0000-00009C2E0000}"/>
    <cellStyle name="Normal 3 14 4 7" xfId="14056" xr:uid="{00000000-0005-0000-0000-00009D2E0000}"/>
    <cellStyle name="Normal 3 14 5" xfId="626" xr:uid="{00000000-0005-0000-0000-00009E2E0000}"/>
    <cellStyle name="Normal 3 14 5 2" xfId="2793" xr:uid="{00000000-0005-0000-0000-00009F2E0000}"/>
    <cellStyle name="Normal 3 14 5 2 2" xfId="5082" xr:uid="{00000000-0005-0000-0000-0000A02E0000}"/>
    <cellStyle name="Normal 3 14 5 2 2 2" xfId="10076" xr:uid="{00000000-0005-0000-0000-0000A12E0000}"/>
    <cellStyle name="Normal 3 14 5 2 3" xfId="10075" xr:uid="{00000000-0005-0000-0000-0000A22E0000}"/>
    <cellStyle name="Normal 3 14 5 2 4" xfId="14061" xr:uid="{00000000-0005-0000-0000-0000A32E0000}"/>
    <cellStyle name="Normal 3 14 5 3" xfId="2792" xr:uid="{00000000-0005-0000-0000-0000A42E0000}"/>
    <cellStyle name="Normal 3 14 5 3 2" xfId="10077" xr:uid="{00000000-0005-0000-0000-0000A52E0000}"/>
    <cellStyle name="Normal 3 14 5 4" xfId="5081" xr:uid="{00000000-0005-0000-0000-0000A62E0000}"/>
    <cellStyle name="Normal 3 14 5 4 2" xfId="10078" xr:uid="{00000000-0005-0000-0000-0000A72E0000}"/>
    <cellStyle name="Normal 3 14 5 5" xfId="10074" xr:uid="{00000000-0005-0000-0000-0000A82E0000}"/>
    <cellStyle name="Normal 3 14 5 6" xfId="14060" xr:uid="{00000000-0005-0000-0000-0000A92E0000}"/>
    <cellStyle name="Normal 3 14 6" xfId="1133" xr:uid="{00000000-0005-0000-0000-0000AA2E0000}"/>
    <cellStyle name="Normal 3 14 6 2" xfId="2794" xr:uid="{00000000-0005-0000-0000-0000AB2E0000}"/>
    <cellStyle name="Normal 3 14 6 2 2" xfId="10080" xr:uid="{00000000-0005-0000-0000-0000AC2E0000}"/>
    <cellStyle name="Normal 3 14 6 3" xfId="5083" xr:uid="{00000000-0005-0000-0000-0000AD2E0000}"/>
    <cellStyle name="Normal 3 14 6 3 2" xfId="10081" xr:uid="{00000000-0005-0000-0000-0000AE2E0000}"/>
    <cellStyle name="Normal 3 14 6 4" xfId="10079" xr:uid="{00000000-0005-0000-0000-0000AF2E0000}"/>
    <cellStyle name="Normal 3 14 6 5" xfId="14062" xr:uid="{00000000-0005-0000-0000-0000B02E0000}"/>
    <cellStyle name="Normal 3 14 7" xfId="1856" xr:uid="{00000000-0005-0000-0000-0000B12E0000}"/>
    <cellStyle name="Normal 3 14 7 2" xfId="10082" xr:uid="{00000000-0005-0000-0000-0000B22E0000}"/>
    <cellStyle name="Normal 3 14 8" xfId="2771" xr:uid="{00000000-0005-0000-0000-0000B32E0000}"/>
    <cellStyle name="Normal 3 14 8 2" xfId="10083" xr:uid="{00000000-0005-0000-0000-0000B42E0000}"/>
    <cellStyle name="Normal 3 14 9" xfId="5060" xr:uid="{00000000-0005-0000-0000-0000B52E0000}"/>
    <cellStyle name="Normal 3 14 9 2" xfId="10084" xr:uid="{00000000-0005-0000-0000-0000B62E0000}"/>
    <cellStyle name="Normal 3 15" xfId="220" xr:uid="{00000000-0005-0000-0000-0000B72E0000}"/>
    <cellStyle name="Normal 3 15 10" xfId="10085" xr:uid="{00000000-0005-0000-0000-0000B82E0000}"/>
    <cellStyle name="Normal 3 15 11" xfId="14063" xr:uid="{00000000-0005-0000-0000-0000B92E0000}"/>
    <cellStyle name="Normal 3 15 2" xfId="633" xr:uid="{00000000-0005-0000-0000-0000BA2E0000}"/>
    <cellStyle name="Normal 3 15 2 2" xfId="634" xr:uid="{00000000-0005-0000-0000-0000BB2E0000}"/>
    <cellStyle name="Normal 3 15 2 2 2" xfId="1141" xr:uid="{00000000-0005-0000-0000-0000BC2E0000}"/>
    <cellStyle name="Normal 3 15 2 2 2 2" xfId="2799" xr:uid="{00000000-0005-0000-0000-0000BD2E0000}"/>
    <cellStyle name="Normal 3 15 2 2 2 2 2" xfId="5088" xr:uid="{00000000-0005-0000-0000-0000BE2E0000}"/>
    <cellStyle name="Normal 3 15 2 2 2 2 2 2" xfId="10090" xr:uid="{00000000-0005-0000-0000-0000BF2E0000}"/>
    <cellStyle name="Normal 3 15 2 2 2 2 3" xfId="10089" xr:uid="{00000000-0005-0000-0000-0000C02E0000}"/>
    <cellStyle name="Normal 3 15 2 2 2 2 4" xfId="14067" xr:uid="{00000000-0005-0000-0000-0000C12E0000}"/>
    <cellStyle name="Normal 3 15 2 2 2 3" xfId="2798" xr:uid="{00000000-0005-0000-0000-0000C22E0000}"/>
    <cellStyle name="Normal 3 15 2 2 2 3 2" xfId="10091" xr:uid="{00000000-0005-0000-0000-0000C32E0000}"/>
    <cellStyle name="Normal 3 15 2 2 2 4" xfId="5087" xr:uid="{00000000-0005-0000-0000-0000C42E0000}"/>
    <cellStyle name="Normal 3 15 2 2 2 4 2" xfId="10092" xr:uid="{00000000-0005-0000-0000-0000C52E0000}"/>
    <cellStyle name="Normal 3 15 2 2 2 5" xfId="10088" xr:uid="{00000000-0005-0000-0000-0000C62E0000}"/>
    <cellStyle name="Normal 3 15 2 2 2 6" xfId="14066" xr:uid="{00000000-0005-0000-0000-0000C72E0000}"/>
    <cellStyle name="Normal 3 15 2 2 3" xfId="1864" xr:uid="{00000000-0005-0000-0000-0000C82E0000}"/>
    <cellStyle name="Normal 3 15 2 2 3 2" xfId="2800" xr:uid="{00000000-0005-0000-0000-0000C92E0000}"/>
    <cellStyle name="Normal 3 15 2 2 3 2 2" xfId="10094" xr:uid="{00000000-0005-0000-0000-0000CA2E0000}"/>
    <cellStyle name="Normal 3 15 2 2 3 3" xfId="5089" xr:uid="{00000000-0005-0000-0000-0000CB2E0000}"/>
    <cellStyle name="Normal 3 15 2 2 3 3 2" xfId="10095" xr:uid="{00000000-0005-0000-0000-0000CC2E0000}"/>
    <cellStyle name="Normal 3 15 2 2 3 4" xfId="10093" xr:uid="{00000000-0005-0000-0000-0000CD2E0000}"/>
    <cellStyle name="Normal 3 15 2 2 3 5" xfId="14068" xr:uid="{00000000-0005-0000-0000-0000CE2E0000}"/>
    <cellStyle name="Normal 3 15 2 2 4" xfId="2797" xr:uid="{00000000-0005-0000-0000-0000CF2E0000}"/>
    <cellStyle name="Normal 3 15 2 2 4 2" xfId="10096" xr:uid="{00000000-0005-0000-0000-0000D02E0000}"/>
    <cellStyle name="Normal 3 15 2 2 5" xfId="5086" xr:uid="{00000000-0005-0000-0000-0000D12E0000}"/>
    <cellStyle name="Normal 3 15 2 2 5 2" xfId="10097" xr:uid="{00000000-0005-0000-0000-0000D22E0000}"/>
    <cellStyle name="Normal 3 15 2 2 6" xfId="10087" xr:uid="{00000000-0005-0000-0000-0000D32E0000}"/>
    <cellStyle name="Normal 3 15 2 2 7" xfId="14065" xr:uid="{00000000-0005-0000-0000-0000D42E0000}"/>
    <cellStyle name="Normal 3 15 2 3" xfId="635" xr:uid="{00000000-0005-0000-0000-0000D52E0000}"/>
    <cellStyle name="Normal 3 15 2 3 2" xfId="1142" xr:uid="{00000000-0005-0000-0000-0000D62E0000}"/>
    <cellStyle name="Normal 3 15 2 3 2 2" xfId="2803" xr:uid="{00000000-0005-0000-0000-0000D72E0000}"/>
    <cellStyle name="Normal 3 15 2 3 2 2 2" xfId="5092" xr:uid="{00000000-0005-0000-0000-0000D82E0000}"/>
    <cellStyle name="Normal 3 15 2 3 2 2 2 2" xfId="10101" xr:uid="{00000000-0005-0000-0000-0000D92E0000}"/>
    <cellStyle name="Normal 3 15 2 3 2 2 3" xfId="10100" xr:uid="{00000000-0005-0000-0000-0000DA2E0000}"/>
    <cellStyle name="Normal 3 15 2 3 2 2 4" xfId="14071" xr:uid="{00000000-0005-0000-0000-0000DB2E0000}"/>
    <cellStyle name="Normal 3 15 2 3 2 3" xfId="2802" xr:uid="{00000000-0005-0000-0000-0000DC2E0000}"/>
    <cellStyle name="Normal 3 15 2 3 2 3 2" xfId="10102" xr:uid="{00000000-0005-0000-0000-0000DD2E0000}"/>
    <cellStyle name="Normal 3 15 2 3 2 4" xfId="5091" xr:uid="{00000000-0005-0000-0000-0000DE2E0000}"/>
    <cellStyle name="Normal 3 15 2 3 2 4 2" xfId="10103" xr:uid="{00000000-0005-0000-0000-0000DF2E0000}"/>
    <cellStyle name="Normal 3 15 2 3 2 5" xfId="10099" xr:uid="{00000000-0005-0000-0000-0000E02E0000}"/>
    <cellStyle name="Normal 3 15 2 3 2 6" xfId="14070" xr:uid="{00000000-0005-0000-0000-0000E12E0000}"/>
    <cellStyle name="Normal 3 15 2 3 3" xfId="1865" xr:uid="{00000000-0005-0000-0000-0000E22E0000}"/>
    <cellStyle name="Normal 3 15 2 3 3 2" xfId="2804" xr:uid="{00000000-0005-0000-0000-0000E32E0000}"/>
    <cellStyle name="Normal 3 15 2 3 3 2 2" xfId="10105" xr:uid="{00000000-0005-0000-0000-0000E42E0000}"/>
    <cellStyle name="Normal 3 15 2 3 3 3" xfId="5093" xr:uid="{00000000-0005-0000-0000-0000E52E0000}"/>
    <cellStyle name="Normal 3 15 2 3 3 3 2" xfId="10106" xr:uid="{00000000-0005-0000-0000-0000E62E0000}"/>
    <cellStyle name="Normal 3 15 2 3 3 4" xfId="10104" xr:uid="{00000000-0005-0000-0000-0000E72E0000}"/>
    <cellStyle name="Normal 3 15 2 3 3 5" xfId="14072" xr:uid="{00000000-0005-0000-0000-0000E82E0000}"/>
    <cellStyle name="Normal 3 15 2 3 4" xfId="2801" xr:uid="{00000000-0005-0000-0000-0000E92E0000}"/>
    <cellStyle name="Normal 3 15 2 3 4 2" xfId="10107" xr:uid="{00000000-0005-0000-0000-0000EA2E0000}"/>
    <cellStyle name="Normal 3 15 2 3 5" xfId="5090" xr:uid="{00000000-0005-0000-0000-0000EB2E0000}"/>
    <cellStyle name="Normal 3 15 2 3 5 2" xfId="10108" xr:uid="{00000000-0005-0000-0000-0000EC2E0000}"/>
    <cellStyle name="Normal 3 15 2 3 6" xfId="10098" xr:uid="{00000000-0005-0000-0000-0000ED2E0000}"/>
    <cellStyle name="Normal 3 15 2 3 7" xfId="14069" xr:uid="{00000000-0005-0000-0000-0000EE2E0000}"/>
    <cellStyle name="Normal 3 15 2 4" xfId="1140" xr:uid="{00000000-0005-0000-0000-0000EF2E0000}"/>
    <cellStyle name="Normal 3 15 2 4 2" xfId="2806" xr:uid="{00000000-0005-0000-0000-0000F02E0000}"/>
    <cellStyle name="Normal 3 15 2 4 2 2" xfId="5095" xr:uid="{00000000-0005-0000-0000-0000F12E0000}"/>
    <cellStyle name="Normal 3 15 2 4 2 2 2" xfId="10111" xr:uid="{00000000-0005-0000-0000-0000F22E0000}"/>
    <cellStyle name="Normal 3 15 2 4 2 3" xfId="10110" xr:uid="{00000000-0005-0000-0000-0000F32E0000}"/>
    <cellStyle name="Normal 3 15 2 4 2 4" xfId="14074" xr:uid="{00000000-0005-0000-0000-0000F42E0000}"/>
    <cellStyle name="Normal 3 15 2 4 3" xfId="2805" xr:uid="{00000000-0005-0000-0000-0000F52E0000}"/>
    <cellStyle name="Normal 3 15 2 4 3 2" xfId="10112" xr:uid="{00000000-0005-0000-0000-0000F62E0000}"/>
    <cellStyle name="Normal 3 15 2 4 4" xfId="5094" xr:uid="{00000000-0005-0000-0000-0000F72E0000}"/>
    <cellStyle name="Normal 3 15 2 4 4 2" xfId="10113" xr:uid="{00000000-0005-0000-0000-0000F82E0000}"/>
    <cellStyle name="Normal 3 15 2 4 5" xfId="10109" xr:uid="{00000000-0005-0000-0000-0000F92E0000}"/>
    <cellStyle name="Normal 3 15 2 4 6" xfId="14073" xr:uid="{00000000-0005-0000-0000-0000FA2E0000}"/>
    <cellStyle name="Normal 3 15 2 5" xfId="1863" xr:uid="{00000000-0005-0000-0000-0000FB2E0000}"/>
    <cellStyle name="Normal 3 15 2 5 2" xfId="2807" xr:uid="{00000000-0005-0000-0000-0000FC2E0000}"/>
    <cellStyle name="Normal 3 15 2 5 2 2" xfId="10115" xr:uid="{00000000-0005-0000-0000-0000FD2E0000}"/>
    <cellStyle name="Normal 3 15 2 5 3" xfId="5096" xr:uid="{00000000-0005-0000-0000-0000FE2E0000}"/>
    <cellStyle name="Normal 3 15 2 5 3 2" xfId="10116" xr:uid="{00000000-0005-0000-0000-0000FF2E0000}"/>
    <cellStyle name="Normal 3 15 2 5 4" xfId="10114" xr:uid="{00000000-0005-0000-0000-0000002F0000}"/>
    <cellStyle name="Normal 3 15 2 5 5" xfId="14075" xr:uid="{00000000-0005-0000-0000-0000012F0000}"/>
    <cellStyle name="Normal 3 15 2 6" xfId="2796" xr:uid="{00000000-0005-0000-0000-0000022F0000}"/>
    <cellStyle name="Normal 3 15 2 6 2" xfId="10117" xr:uid="{00000000-0005-0000-0000-0000032F0000}"/>
    <cellStyle name="Normal 3 15 2 7" xfId="5085" xr:uid="{00000000-0005-0000-0000-0000042F0000}"/>
    <cellStyle name="Normal 3 15 2 7 2" xfId="10118" xr:uid="{00000000-0005-0000-0000-0000052F0000}"/>
    <cellStyle name="Normal 3 15 2 8" xfId="10086" xr:uid="{00000000-0005-0000-0000-0000062F0000}"/>
    <cellStyle name="Normal 3 15 2 9" xfId="14064" xr:uid="{00000000-0005-0000-0000-0000072F0000}"/>
    <cellStyle name="Normal 3 15 3" xfId="636" xr:uid="{00000000-0005-0000-0000-0000082F0000}"/>
    <cellStyle name="Normal 3 15 3 2" xfId="1143" xr:uid="{00000000-0005-0000-0000-0000092F0000}"/>
    <cellStyle name="Normal 3 15 3 2 2" xfId="2810" xr:uid="{00000000-0005-0000-0000-00000A2F0000}"/>
    <cellStyle name="Normal 3 15 3 2 2 2" xfId="5099" xr:uid="{00000000-0005-0000-0000-00000B2F0000}"/>
    <cellStyle name="Normal 3 15 3 2 2 2 2" xfId="10122" xr:uid="{00000000-0005-0000-0000-00000C2F0000}"/>
    <cellStyle name="Normal 3 15 3 2 2 3" xfId="10121" xr:uid="{00000000-0005-0000-0000-00000D2F0000}"/>
    <cellStyle name="Normal 3 15 3 2 2 4" xfId="14078" xr:uid="{00000000-0005-0000-0000-00000E2F0000}"/>
    <cellStyle name="Normal 3 15 3 2 3" xfId="2809" xr:uid="{00000000-0005-0000-0000-00000F2F0000}"/>
    <cellStyle name="Normal 3 15 3 2 3 2" xfId="10123" xr:uid="{00000000-0005-0000-0000-0000102F0000}"/>
    <cellStyle name="Normal 3 15 3 2 4" xfId="5098" xr:uid="{00000000-0005-0000-0000-0000112F0000}"/>
    <cellStyle name="Normal 3 15 3 2 4 2" xfId="10124" xr:uid="{00000000-0005-0000-0000-0000122F0000}"/>
    <cellStyle name="Normal 3 15 3 2 5" xfId="10120" xr:uid="{00000000-0005-0000-0000-0000132F0000}"/>
    <cellStyle name="Normal 3 15 3 2 6" xfId="14077" xr:uid="{00000000-0005-0000-0000-0000142F0000}"/>
    <cellStyle name="Normal 3 15 3 3" xfId="1866" xr:uid="{00000000-0005-0000-0000-0000152F0000}"/>
    <cellStyle name="Normal 3 15 3 3 2" xfId="2811" xr:uid="{00000000-0005-0000-0000-0000162F0000}"/>
    <cellStyle name="Normal 3 15 3 3 2 2" xfId="10126" xr:uid="{00000000-0005-0000-0000-0000172F0000}"/>
    <cellStyle name="Normal 3 15 3 3 3" xfId="5100" xr:uid="{00000000-0005-0000-0000-0000182F0000}"/>
    <cellStyle name="Normal 3 15 3 3 3 2" xfId="10127" xr:uid="{00000000-0005-0000-0000-0000192F0000}"/>
    <cellStyle name="Normal 3 15 3 3 4" xfId="10125" xr:uid="{00000000-0005-0000-0000-00001A2F0000}"/>
    <cellStyle name="Normal 3 15 3 3 5" xfId="14079" xr:uid="{00000000-0005-0000-0000-00001B2F0000}"/>
    <cellStyle name="Normal 3 15 3 4" xfId="2808" xr:uid="{00000000-0005-0000-0000-00001C2F0000}"/>
    <cellStyle name="Normal 3 15 3 4 2" xfId="10128" xr:uid="{00000000-0005-0000-0000-00001D2F0000}"/>
    <cellStyle name="Normal 3 15 3 5" xfId="5097" xr:uid="{00000000-0005-0000-0000-00001E2F0000}"/>
    <cellStyle name="Normal 3 15 3 5 2" xfId="10129" xr:uid="{00000000-0005-0000-0000-00001F2F0000}"/>
    <cellStyle name="Normal 3 15 3 6" xfId="10119" xr:uid="{00000000-0005-0000-0000-0000202F0000}"/>
    <cellStyle name="Normal 3 15 3 7" xfId="14076" xr:uid="{00000000-0005-0000-0000-0000212F0000}"/>
    <cellStyle name="Normal 3 15 4" xfId="637" xr:uid="{00000000-0005-0000-0000-0000222F0000}"/>
    <cellStyle name="Normal 3 15 4 2" xfId="1144" xr:uid="{00000000-0005-0000-0000-0000232F0000}"/>
    <cellStyle name="Normal 3 15 4 2 2" xfId="2814" xr:uid="{00000000-0005-0000-0000-0000242F0000}"/>
    <cellStyle name="Normal 3 15 4 2 2 2" xfId="5103" xr:uid="{00000000-0005-0000-0000-0000252F0000}"/>
    <cellStyle name="Normal 3 15 4 2 2 2 2" xfId="10133" xr:uid="{00000000-0005-0000-0000-0000262F0000}"/>
    <cellStyle name="Normal 3 15 4 2 2 3" xfId="10132" xr:uid="{00000000-0005-0000-0000-0000272F0000}"/>
    <cellStyle name="Normal 3 15 4 2 2 4" xfId="14082" xr:uid="{00000000-0005-0000-0000-0000282F0000}"/>
    <cellStyle name="Normal 3 15 4 2 3" xfId="2813" xr:uid="{00000000-0005-0000-0000-0000292F0000}"/>
    <cellStyle name="Normal 3 15 4 2 3 2" xfId="10134" xr:uid="{00000000-0005-0000-0000-00002A2F0000}"/>
    <cellStyle name="Normal 3 15 4 2 4" xfId="5102" xr:uid="{00000000-0005-0000-0000-00002B2F0000}"/>
    <cellStyle name="Normal 3 15 4 2 4 2" xfId="10135" xr:uid="{00000000-0005-0000-0000-00002C2F0000}"/>
    <cellStyle name="Normal 3 15 4 2 5" xfId="10131" xr:uid="{00000000-0005-0000-0000-00002D2F0000}"/>
    <cellStyle name="Normal 3 15 4 2 6" xfId="14081" xr:uid="{00000000-0005-0000-0000-00002E2F0000}"/>
    <cellStyle name="Normal 3 15 4 3" xfId="1867" xr:uid="{00000000-0005-0000-0000-00002F2F0000}"/>
    <cellStyle name="Normal 3 15 4 3 2" xfId="2815" xr:uid="{00000000-0005-0000-0000-0000302F0000}"/>
    <cellStyle name="Normal 3 15 4 3 2 2" xfId="10137" xr:uid="{00000000-0005-0000-0000-0000312F0000}"/>
    <cellStyle name="Normal 3 15 4 3 3" xfId="5104" xr:uid="{00000000-0005-0000-0000-0000322F0000}"/>
    <cellStyle name="Normal 3 15 4 3 3 2" xfId="10138" xr:uid="{00000000-0005-0000-0000-0000332F0000}"/>
    <cellStyle name="Normal 3 15 4 3 4" xfId="10136" xr:uid="{00000000-0005-0000-0000-0000342F0000}"/>
    <cellStyle name="Normal 3 15 4 3 5" xfId="14083" xr:uid="{00000000-0005-0000-0000-0000352F0000}"/>
    <cellStyle name="Normal 3 15 4 4" xfId="2812" xr:uid="{00000000-0005-0000-0000-0000362F0000}"/>
    <cellStyle name="Normal 3 15 4 4 2" xfId="10139" xr:uid="{00000000-0005-0000-0000-0000372F0000}"/>
    <cellStyle name="Normal 3 15 4 5" xfId="5101" xr:uid="{00000000-0005-0000-0000-0000382F0000}"/>
    <cellStyle name="Normal 3 15 4 5 2" xfId="10140" xr:uid="{00000000-0005-0000-0000-0000392F0000}"/>
    <cellStyle name="Normal 3 15 4 6" xfId="10130" xr:uid="{00000000-0005-0000-0000-00003A2F0000}"/>
    <cellStyle name="Normal 3 15 4 7" xfId="14080" xr:uid="{00000000-0005-0000-0000-00003B2F0000}"/>
    <cellStyle name="Normal 3 15 5" xfId="632" xr:uid="{00000000-0005-0000-0000-00003C2F0000}"/>
    <cellStyle name="Normal 3 15 5 2" xfId="2817" xr:uid="{00000000-0005-0000-0000-00003D2F0000}"/>
    <cellStyle name="Normal 3 15 5 2 2" xfId="5106" xr:uid="{00000000-0005-0000-0000-00003E2F0000}"/>
    <cellStyle name="Normal 3 15 5 2 2 2" xfId="10143" xr:uid="{00000000-0005-0000-0000-00003F2F0000}"/>
    <cellStyle name="Normal 3 15 5 2 3" xfId="10142" xr:uid="{00000000-0005-0000-0000-0000402F0000}"/>
    <cellStyle name="Normal 3 15 5 2 4" xfId="14085" xr:uid="{00000000-0005-0000-0000-0000412F0000}"/>
    <cellStyle name="Normal 3 15 5 3" xfId="2816" xr:uid="{00000000-0005-0000-0000-0000422F0000}"/>
    <cellStyle name="Normal 3 15 5 3 2" xfId="10144" xr:uid="{00000000-0005-0000-0000-0000432F0000}"/>
    <cellStyle name="Normal 3 15 5 4" xfId="5105" xr:uid="{00000000-0005-0000-0000-0000442F0000}"/>
    <cellStyle name="Normal 3 15 5 4 2" xfId="10145" xr:uid="{00000000-0005-0000-0000-0000452F0000}"/>
    <cellStyle name="Normal 3 15 5 5" xfId="10141" xr:uid="{00000000-0005-0000-0000-0000462F0000}"/>
    <cellStyle name="Normal 3 15 5 6" xfId="14084" xr:uid="{00000000-0005-0000-0000-0000472F0000}"/>
    <cellStyle name="Normal 3 15 6" xfId="1139" xr:uid="{00000000-0005-0000-0000-0000482F0000}"/>
    <cellStyle name="Normal 3 15 6 2" xfId="2818" xr:uid="{00000000-0005-0000-0000-0000492F0000}"/>
    <cellStyle name="Normal 3 15 6 2 2" xfId="10147" xr:uid="{00000000-0005-0000-0000-00004A2F0000}"/>
    <cellStyle name="Normal 3 15 6 3" xfId="5107" xr:uid="{00000000-0005-0000-0000-00004B2F0000}"/>
    <cellStyle name="Normal 3 15 6 3 2" xfId="10148" xr:uid="{00000000-0005-0000-0000-00004C2F0000}"/>
    <cellStyle name="Normal 3 15 6 4" xfId="10146" xr:uid="{00000000-0005-0000-0000-00004D2F0000}"/>
    <cellStyle name="Normal 3 15 6 5" xfId="14086" xr:uid="{00000000-0005-0000-0000-00004E2F0000}"/>
    <cellStyle name="Normal 3 15 7" xfId="1862" xr:uid="{00000000-0005-0000-0000-00004F2F0000}"/>
    <cellStyle name="Normal 3 15 7 2" xfId="10149" xr:uid="{00000000-0005-0000-0000-0000502F0000}"/>
    <cellStyle name="Normal 3 15 8" xfId="2795" xr:uid="{00000000-0005-0000-0000-0000512F0000}"/>
    <cellStyle name="Normal 3 15 8 2" xfId="10150" xr:uid="{00000000-0005-0000-0000-0000522F0000}"/>
    <cellStyle name="Normal 3 15 9" xfId="5084" xr:uid="{00000000-0005-0000-0000-0000532F0000}"/>
    <cellStyle name="Normal 3 15 9 2" xfId="10151" xr:uid="{00000000-0005-0000-0000-0000542F0000}"/>
    <cellStyle name="Normal 3 16" xfId="221" xr:uid="{00000000-0005-0000-0000-0000552F0000}"/>
    <cellStyle name="Normal 3 16 10" xfId="10152" xr:uid="{00000000-0005-0000-0000-0000562F0000}"/>
    <cellStyle name="Normal 3 16 11" xfId="14087" xr:uid="{00000000-0005-0000-0000-0000572F0000}"/>
    <cellStyle name="Normal 3 16 2" xfId="639" xr:uid="{00000000-0005-0000-0000-0000582F0000}"/>
    <cellStyle name="Normal 3 16 2 2" xfId="640" xr:uid="{00000000-0005-0000-0000-0000592F0000}"/>
    <cellStyle name="Normal 3 16 2 2 2" xfId="1147" xr:uid="{00000000-0005-0000-0000-00005A2F0000}"/>
    <cellStyle name="Normal 3 16 2 2 2 2" xfId="2823" xr:uid="{00000000-0005-0000-0000-00005B2F0000}"/>
    <cellStyle name="Normal 3 16 2 2 2 2 2" xfId="5112" xr:uid="{00000000-0005-0000-0000-00005C2F0000}"/>
    <cellStyle name="Normal 3 16 2 2 2 2 2 2" xfId="10157" xr:uid="{00000000-0005-0000-0000-00005D2F0000}"/>
    <cellStyle name="Normal 3 16 2 2 2 2 3" xfId="10156" xr:uid="{00000000-0005-0000-0000-00005E2F0000}"/>
    <cellStyle name="Normal 3 16 2 2 2 2 4" xfId="14091" xr:uid="{00000000-0005-0000-0000-00005F2F0000}"/>
    <cellStyle name="Normal 3 16 2 2 2 3" xfId="2822" xr:uid="{00000000-0005-0000-0000-0000602F0000}"/>
    <cellStyle name="Normal 3 16 2 2 2 3 2" xfId="10158" xr:uid="{00000000-0005-0000-0000-0000612F0000}"/>
    <cellStyle name="Normal 3 16 2 2 2 4" xfId="5111" xr:uid="{00000000-0005-0000-0000-0000622F0000}"/>
    <cellStyle name="Normal 3 16 2 2 2 4 2" xfId="10159" xr:uid="{00000000-0005-0000-0000-0000632F0000}"/>
    <cellStyle name="Normal 3 16 2 2 2 5" xfId="10155" xr:uid="{00000000-0005-0000-0000-0000642F0000}"/>
    <cellStyle name="Normal 3 16 2 2 2 6" xfId="14090" xr:uid="{00000000-0005-0000-0000-0000652F0000}"/>
    <cellStyle name="Normal 3 16 2 2 3" xfId="1870" xr:uid="{00000000-0005-0000-0000-0000662F0000}"/>
    <cellStyle name="Normal 3 16 2 2 3 2" xfId="2824" xr:uid="{00000000-0005-0000-0000-0000672F0000}"/>
    <cellStyle name="Normal 3 16 2 2 3 2 2" xfId="10161" xr:uid="{00000000-0005-0000-0000-0000682F0000}"/>
    <cellStyle name="Normal 3 16 2 2 3 3" xfId="5113" xr:uid="{00000000-0005-0000-0000-0000692F0000}"/>
    <cellStyle name="Normal 3 16 2 2 3 3 2" xfId="10162" xr:uid="{00000000-0005-0000-0000-00006A2F0000}"/>
    <cellStyle name="Normal 3 16 2 2 3 4" xfId="10160" xr:uid="{00000000-0005-0000-0000-00006B2F0000}"/>
    <cellStyle name="Normal 3 16 2 2 3 5" xfId="14092" xr:uid="{00000000-0005-0000-0000-00006C2F0000}"/>
    <cellStyle name="Normal 3 16 2 2 4" xfId="2821" xr:uid="{00000000-0005-0000-0000-00006D2F0000}"/>
    <cellStyle name="Normal 3 16 2 2 4 2" xfId="10163" xr:uid="{00000000-0005-0000-0000-00006E2F0000}"/>
    <cellStyle name="Normal 3 16 2 2 5" xfId="5110" xr:uid="{00000000-0005-0000-0000-00006F2F0000}"/>
    <cellStyle name="Normal 3 16 2 2 5 2" xfId="10164" xr:uid="{00000000-0005-0000-0000-0000702F0000}"/>
    <cellStyle name="Normal 3 16 2 2 6" xfId="10154" xr:uid="{00000000-0005-0000-0000-0000712F0000}"/>
    <cellStyle name="Normal 3 16 2 2 7" xfId="14089" xr:uid="{00000000-0005-0000-0000-0000722F0000}"/>
    <cellStyle name="Normal 3 16 2 3" xfId="641" xr:uid="{00000000-0005-0000-0000-0000732F0000}"/>
    <cellStyle name="Normal 3 16 2 3 2" xfId="1148" xr:uid="{00000000-0005-0000-0000-0000742F0000}"/>
    <cellStyle name="Normal 3 16 2 3 2 2" xfId="2827" xr:uid="{00000000-0005-0000-0000-0000752F0000}"/>
    <cellStyle name="Normal 3 16 2 3 2 2 2" xfId="5116" xr:uid="{00000000-0005-0000-0000-0000762F0000}"/>
    <cellStyle name="Normal 3 16 2 3 2 2 2 2" xfId="10168" xr:uid="{00000000-0005-0000-0000-0000772F0000}"/>
    <cellStyle name="Normal 3 16 2 3 2 2 3" xfId="10167" xr:uid="{00000000-0005-0000-0000-0000782F0000}"/>
    <cellStyle name="Normal 3 16 2 3 2 2 4" xfId="14095" xr:uid="{00000000-0005-0000-0000-0000792F0000}"/>
    <cellStyle name="Normal 3 16 2 3 2 3" xfId="2826" xr:uid="{00000000-0005-0000-0000-00007A2F0000}"/>
    <cellStyle name="Normal 3 16 2 3 2 3 2" xfId="10169" xr:uid="{00000000-0005-0000-0000-00007B2F0000}"/>
    <cellStyle name="Normal 3 16 2 3 2 4" xfId="5115" xr:uid="{00000000-0005-0000-0000-00007C2F0000}"/>
    <cellStyle name="Normal 3 16 2 3 2 4 2" xfId="10170" xr:uid="{00000000-0005-0000-0000-00007D2F0000}"/>
    <cellStyle name="Normal 3 16 2 3 2 5" xfId="10166" xr:uid="{00000000-0005-0000-0000-00007E2F0000}"/>
    <cellStyle name="Normal 3 16 2 3 2 6" xfId="14094" xr:uid="{00000000-0005-0000-0000-00007F2F0000}"/>
    <cellStyle name="Normal 3 16 2 3 3" xfId="1871" xr:uid="{00000000-0005-0000-0000-0000802F0000}"/>
    <cellStyle name="Normal 3 16 2 3 3 2" xfId="2828" xr:uid="{00000000-0005-0000-0000-0000812F0000}"/>
    <cellStyle name="Normal 3 16 2 3 3 2 2" xfId="10172" xr:uid="{00000000-0005-0000-0000-0000822F0000}"/>
    <cellStyle name="Normal 3 16 2 3 3 3" xfId="5117" xr:uid="{00000000-0005-0000-0000-0000832F0000}"/>
    <cellStyle name="Normal 3 16 2 3 3 3 2" xfId="10173" xr:uid="{00000000-0005-0000-0000-0000842F0000}"/>
    <cellStyle name="Normal 3 16 2 3 3 4" xfId="10171" xr:uid="{00000000-0005-0000-0000-0000852F0000}"/>
    <cellStyle name="Normal 3 16 2 3 3 5" xfId="14096" xr:uid="{00000000-0005-0000-0000-0000862F0000}"/>
    <cellStyle name="Normal 3 16 2 3 4" xfId="2825" xr:uid="{00000000-0005-0000-0000-0000872F0000}"/>
    <cellStyle name="Normal 3 16 2 3 4 2" xfId="10174" xr:uid="{00000000-0005-0000-0000-0000882F0000}"/>
    <cellStyle name="Normal 3 16 2 3 5" xfId="5114" xr:uid="{00000000-0005-0000-0000-0000892F0000}"/>
    <cellStyle name="Normal 3 16 2 3 5 2" xfId="10175" xr:uid="{00000000-0005-0000-0000-00008A2F0000}"/>
    <cellStyle name="Normal 3 16 2 3 6" xfId="10165" xr:uid="{00000000-0005-0000-0000-00008B2F0000}"/>
    <cellStyle name="Normal 3 16 2 3 7" xfId="14093" xr:uid="{00000000-0005-0000-0000-00008C2F0000}"/>
    <cellStyle name="Normal 3 16 2 4" xfId="1146" xr:uid="{00000000-0005-0000-0000-00008D2F0000}"/>
    <cellStyle name="Normal 3 16 2 4 2" xfId="2830" xr:uid="{00000000-0005-0000-0000-00008E2F0000}"/>
    <cellStyle name="Normal 3 16 2 4 2 2" xfId="5119" xr:uid="{00000000-0005-0000-0000-00008F2F0000}"/>
    <cellStyle name="Normal 3 16 2 4 2 2 2" xfId="10178" xr:uid="{00000000-0005-0000-0000-0000902F0000}"/>
    <cellStyle name="Normal 3 16 2 4 2 3" xfId="10177" xr:uid="{00000000-0005-0000-0000-0000912F0000}"/>
    <cellStyle name="Normal 3 16 2 4 2 4" xfId="14098" xr:uid="{00000000-0005-0000-0000-0000922F0000}"/>
    <cellStyle name="Normal 3 16 2 4 3" xfId="2829" xr:uid="{00000000-0005-0000-0000-0000932F0000}"/>
    <cellStyle name="Normal 3 16 2 4 3 2" xfId="10179" xr:uid="{00000000-0005-0000-0000-0000942F0000}"/>
    <cellStyle name="Normal 3 16 2 4 4" xfId="5118" xr:uid="{00000000-0005-0000-0000-0000952F0000}"/>
    <cellStyle name="Normal 3 16 2 4 4 2" xfId="10180" xr:uid="{00000000-0005-0000-0000-0000962F0000}"/>
    <cellStyle name="Normal 3 16 2 4 5" xfId="10176" xr:uid="{00000000-0005-0000-0000-0000972F0000}"/>
    <cellStyle name="Normal 3 16 2 4 6" xfId="14097" xr:uid="{00000000-0005-0000-0000-0000982F0000}"/>
    <cellStyle name="Normal 3 16 2 5" xfId="1869" xr:uid="{00000000-0005-0000-0000-0000992F0000}"/>
    <cellStyle name="Normal 3 16 2 5 2" xfId="2831" xr:uid="{00000000-0005-0000-0000-00009A2F0000}"/>
    <cellStyle name="Normal 3 16 2 5 2 2" xfId="10182" xr:uid="{00000000-0005-0000-0000-00009B2F0000}"/>
    <cellStyle name="Normal 3 16 2 5 3" xfId="5120" xr:uid="{00000000-0005-0000-0000-00009C2F0000}"/>
    <cellStyle name="Normal 3 16 2 5 3 2" xfId="10183" xr:uid="{00000000-0005-0000-0000-00009D2F0000}"/>
    <cellStyle name="Normal 3 16 2 5 4" xfId="10181" xr:uid="{00000000-0005-0000-0000-00009E2F0000}"/>
    <cellStyle name="Normal 3 16 2 5 5" xfId="14099" xr:uid="{00000000-0005-0000-0000-00009F2F0000}"/>
    <cellStyle name="Normal 3 16 2 6" xfId="2820" xr:uid="{00000000-0005-0000-0000-0000A02F0000}"/>
    <cellStyle name="Normal 3 16 2 6 2" xfId="10184" xr:uid="{00000000-0005-0000-0000-0000A12F0000}"/>
    <cellStyle name="Normal 3 16 2 7" xfId="5109" xr:uid="{00000000-0005-0000-0000-0000A22F0000}"/>
    <cellStyle name="Normal 3 16 2 7 2" xfId="10185" xr:uid="{00000000-0005-0000-0000-0000A32F0000}"/>
    <cellStyle name="Normal 3 16 2 8" xfId="10153" xr:uid="{00000000-0005-0000-0000-0000A42F0000}"/>
    <cellStyle name="Normal 3 16 2 9" xfId="14088" xr:uid="{00000000-0005-0000-0000-0000A52F0000}"/>
    <cellStyle name="Normal 3 16 3" xfId="642" xr:uid="{00000000-0005-0000-0000-0000A62F0000}"/>
    <cellStyle name="Normal 3 16 3 2" xfId="1149" xr:uid="{00000000-0005-0000-0000-0000A72F0000}"/>
    <cellStyle name="Normal 3 16 3 2 2" xfId="2834" xr:uid="{00000000-0005-0000-0000-0000A82F0000}"/>
    <cellStyle name="Normal 3 16 3 2 2 2" xfId="5123" xr:uid="{00000000-0005-0000-0000-0000A92F0000}"/>
    <cellStyle name="Normal 3 16 3 2 2 2 2" xfId="10189" xr:uid="{00000000-0005-0000-0000-0000AA2F0000}"/>
    <cellStyle name="Normal 3 16 3 2 2 3" xfId="10188" xr:uid="{00000000-0005-0000-0000-0000AB2F0000}"/>
    <cellStyle name="Normal 3 16 3 2 2 4" xfId="14102" xr:uid="{00000000-0005-0000-0000-0000AC2F0000}"/>
    <cellStyle name="Normal 3 16 3 2 3" xfId="2833" xr:uid="{00000000-0005-0000-0000-0000AD2F0000}"/>
    <cellStyle name="Normal 3 16 3 2 3 2" xfId="10190" xr:uid="{00000000-0005-0000-0000-0000AE2F0000}"/>
    <cellStyle name="Normal 3 16 3 2 4" xfId="5122" xr:uid="{00000000-0005-0000-0000-0000AF2F0000}"/>
    <cellStyle name="Normal 3 16 3 2 4 2" xfId="10191" xr:uid="{00000000-0005-0000-0000-0000B02F0000}"/>
    <cellStyle name="Normal 3 16 3 2 5" xfId="10187" xr:uid="{00000000-0005-0000-0000-0000B12F0000}"/>
    <cellStyle name="Normal 3 16 3 2 6" xfId="14101" xr:uid="{00000000-0005-0000-0000-0000B22F0000}"/>
    <cellStyle name="Normal 3 16 3 3" xfId="1872" xr:uid="{00000000-0005-0000-0000-0000B32F0000}"/>
    <cellStyle name="Normal 3 16 3 3 2" xfId="2835" xr:uid="{00000000-0005-0000-0000-0000B42F0000}"/>
    <cellStyle name="Normal 3 16 3 3 2 2" xfId="10193" xr:uid="{00000000-0005-0000-0000-0000B52F0000}"/>
    <cellStyle name="Normal 3 16 3 3 3" xfId="5124" xr:uid="{00000000-0005-0000-0000-0000B62F0000}"/>
    <cellStyle name="Normal 3 16 3 3 3 2" xfId="10194" xr:uid="{00000000-0005-0000-0000-0000B72F0000}"/>
    <cellStyle name="Normal 3 16 3 3 4" xfId="10192" xr:uid="{00000000-0005-0000-0000-0000B82F0000}"/>
    <cellStyle name="Normal 3 16 3 3 5" xfId="14103" xr:uid="{00000000-0005-0000-0000-0000B92F0000}"/>
    <cellStyle name="Normal 3 16 3 4" xfId="2832" xr:uid="{00000000-0005-0000-0000-0000BA2F0000}"/>
    <cellStyle name="Normal 3 16 3 4 2" xfId="10195" xr:uid="{00000000-0005-0000-0000-0000BB2F0000}"/>
    <cellStyle name="Normal 3 16 3 5" xfId="5121" xr:uid="{00000000-0005-0000-0000-0000BC2F0000}"/>
    <cellStyle name="Normal 3 16 3 5 2" xfId="10196" xr:uid="{00000000-0005-0000-0000-0000BD2F0000}"/>
    <cellStyle name="Normal 3 16 3 6" xfId="10186" xr:uid="{00000000-0005-0000-0000-0000BE2F0000}"/>
    <cellStyle name="Normal 3 16 3 7" xfId="14100" xr:uid="{00000000-0005-0000-0000-0000BF2F0000}"/>
    <cellStyle name="Normal 3 16 4" xfId="643" xr:uid="{00000000-0005-0000-0000-0000C02F0000}"/>
    <cellStyle name="Normal 3 16 4 2" xfId="1150" xr:uid="{00000000-0005-0000-0000-0000C12F0000}"/>
    <cellStyle name="Normal 3 16 4 2 2" xfId="2838" xr:uid="{00000000-0005-0000-0000-0000C22F0000}"/>
    <cellStyle name="Normal 3 16 4 2 2 2" xfId="5127" xr:uid="{00000000-0005-0000-0000-0000C32F0000}"/>
    <cellStyle name="Normal 3 16 4 2 2 2 2" xfId="10200" xr:uid="{00000000-0005-0000-0000-0000C42F0000}"/>
    <cellStyle name="Normal 3 16 4 2 2 3" xfId="10199" xr:uid="{00000000-0005-0000-0000-0000C52F0000}"/>
    <cellStyle name="Normal 3 16 4 2 2 4" xfId="14106" xr:uid="{00000000-0005-0000-0000-0000C62F0000}"/>
    <cellStyle name="Normal 3 16 4 2 3" xfId="2837" xr:uid="{00000000-0005-0000-0000-0000C72F0000}"/>
    <cellStyle name="Normal 3 16 4 2 3 2" xfId="10201" xr:uid="{00000000-0005-0000-0000-0000C82F0000}"/>
    <cellStyle name="Normal 3 16 4 2 4" xfId="5126" xr:uid="{00000000-0005-0000-0000-0000C92F0000}"/>
    <cellStyle name="Normal 3 16 4 2 4 2" xfId="10202" xr:uid="{00000000-0005-0000-0000-0000CA2F0000}"/>
    <cellStyle name="Normal 3 16 4 2 5" xfId="10198" xr:uid="{00000000-0005-0000-0000-0000CB2F0000}"/>
    <cellStyle name="Normal 3 16 4 2 6" xfId="14105" xr:uid="{00000000-0005-0000-0000-0000CC2F0000}"/>
    <cellStyle name="Normal 3 16 4 3" xfId="1873" xr:uid="{00000000-0005-0000-0000-0000CD2F0000}"/>
    <cellStyle name="Normal 3 16 4 3 2" xfId="2839" xr:uid="{00000000-0005-0000-0000-0000CE2F0000}"/>
    <cellStyle name="Normal 3 16 4 3 2 2" xfId="10204" xr:uid="{00000000-0005-0000-0000-0000CF2F0000}"/>
    <cellStyle name="Normal 3 16 4 3 3" xfId="5128" xr:uid="{00000000-0005-0000-0000-0000D02F0000}"/>
    <cellStyle name="Normal 3 16 4 3 3 2" xfId="10205" xr:uid="{00000000-0005-0000-0000-0000D12F0000}"/>
    <cellStyle name="Normal 3 16 4 3 4" xfId="10203" xr:uid="{00000000-0005-0000-0000-0000D22F0000}"/>
    <cellStyle name="Normal 3 16 4 3 5" xfId="14107" xr:uid="{00000000-0005-0000-0000-0000D32F0000}"/>
    <cellStyle name="Normal 3 16 4 4" xfId="2836" xr:uid="{00000000-0005-0000-0000-0000D42F0000}"/>
    <cellStyle name="Normal 3 16 4 4 2" xfId="10206" xr:uid="{00000000-0005-0000-0000-0000D52F0000}"/>
    <cellStyle name="Normal 3 16 4 5" xfId="5125" xr:uid="{00000000-0005-0000-0000-0000D62F0000}"/>
    <cellStyle name="Normal 3 16 4 5 2" xfId="10207" xr:uid="{00000000-0005-0000-0000-0000D72F0000}"/>
    <cellStyle name="Normal 3 16 4 6" xfId="10197" xr:uid="{00000000-0005-0000-0000-0000D82F0000}"/>
    <cellStyle name="Normal 3 16 4 7" xfId="14104" xr:uid="{00000000-0005-0000-0000-0000D92F0000}"/>
    <cellStyle name="Normal 3 16 5" xfId="638" xr:uid="{00000000-0005-0000-0000-0000DA2F0000}"/>
    <cellStyle name="Normal 3 16 5 2" xfId="2841" xr:uid="{00000000-0005-0000-0000-0000DB2F0000}"/>
    <cellStyle name="Normal 3 16 5 2 2" xfId="5130" xr:uid="{00000000-0005-0000-0000-0000DC2F0000}"/>
    <cellStyle name="Normal 3 16 5 2 2 2" xfId="10210" xr:uid="{00000000-0005-0000-0000-0000DD2F0000}"/>
    <cellStyle name="Normal 3 16 5 2 3" xfId="10209" xr:uid="{00000000-0005-0000-0000-0000DE2F0000}"/>
    <cellStyle name="Normal 3 16 5 2 4" xfId="14109" xr:uid="{00000000-0005-0000-0000-0000DF2F0000}"/>
    <cellStyle name="Normal 3 16 5 3" xfId="2840" xr:uid="{00000000-0005-0000-0000-0000E02F0000}"/>
    <cellStyle name="Normal 3 16 5 3 2" xfId="10211" xr:uid="{00000000-0005-0000-0000-0000E12F0000}"/>
    <cellStyle name="Normal 3 16 5 4" xfId="5129" xr:uid="{00000000-0005-0000-0000-0000E22F0000}"/>
    <cellStyle name="Normal 3 16 5 4 2" xfId="10212" xr:uid="{00000000-0005-0000-0000-0000E32F0000}"/>
    <cellStyle name="Normal 3 16 5 5" xfId="10208" xr:uid="{00000000-0005-0000-0000-0000E42F0000}"/>
    <cellStyle name="Normal 3 16 5 6" xfId="14108" xr:uid="{00000000-0005-0000-0000-0000E52F0000}"/>
    <cellStyle name="Normal 3 16 6" xfId="1145" xr:uid="{00000000-0005-0000-0000-0000E62F0000}"/>
    <cellStyle name="Normal 3 16 6 2" xfId="2842" xr:uid="{00000000-0005-0000-0000-0000E72F0000}"/>
    <cellStyle name="Normal 3 16 6 2 2" xfId="10214" xr:uid="{00000000-0005-0000-0000-0000E82F0000}"/>
    <cellStyle name="Normal 3 16 6 3" xfId="5131" xr:uid="{00000000-0005-0000-0000-0000E92F0000}"/>
    <cellStyle name="Normal 3 16 6 3 2" xfId="10215" xr:uid="{00000000-0005-0000-0000-0000EA2F0000}"/>
    <cellStyle name="Normal 3 16 6 4" xfId="10213" xr:uid="{00000000-0005-0000-0000-0000EB2F0000}"/>
    <cellStyle name="Normal 3 16 6 5" xfId="14110" xr:uid="{00000000-0005-0000-0000-0000EC2F0000}"/>
    <cellStyle name="Normal 3 16 7" xfId="1868" xr:uid="{00000000-0005-0000-0000-0000ED2F0000}"/>
    <cellStyle name="Normal 3 16 7 2" xfId="10216" xr:uid="{00000000-0005-0000-0000-0000EE2F0000}"/>
    <cellStyle name="Normal 3 16 8" xfId="2819" xr:uid="{00000000-0005-0000-0000-0000EF2F0000}"/>
    <cellStyle name="Normal 3 16 8 2" xfId="10217" xr:uid="{00000000-0005-0000-0000-0000F02F0000}"/>
    <cellStyle name="Normal 3 16 9" xfId="5108" xr:uid="{00000000-0005-0000-0000-0000F12F0000}"/>
    <cellStyle name="Normal 3 16 9 2" xfId="10218" xr:uid="{00000000-0005-0000-0000-0000F22F0000}"/>
    <cellStyle name="Normal 3 17" xfId="222" xr:uid="{00000000-0005-0000-0000-0000F32F0000}"/>
    <cellStyle name="Normal 3 17 10" xfId="10219" xr:uid="{00000000-0005-0000-0000-0000F42F0000}"/>
    <cellStyle name="Normal 3 17 11" xfId="14111" xr:uid="{00000000-0005-0000-0000-0000F52F0000}"/>
    <cellStyle name="Normal 3 17 2" xfId="645" xr:uid="{00000000-0005-0000-0000-0000F62F0000}"/>
    <cellStyle name="Normal 3 17 2 2" xfId="646" xr:uid="{00000000-0005-0000-0000-0000F72F0000}"/>
    <cellStyle name="Normal 3 17 2 2 2" xfId="1153" xr:uid="{00000000-0005-0000-0000-0000F82F0000}"/>
    <cellStyle name="Normal 3 17 2 2 2 2" xfId="2847" xr:uid="{00000000-0005-0000-0000-0000F92F0000}"/>
    <cellStyle name="Normal 3 17 2 2 2 2 2" xfId="5136" xr:uid="{00000000-0005-0000-0000-0000FA2F0000}"/>
    <cellStyle name="Normal 3 17 2 2 2 2 2 2" xfId="10224" xr:uid="{00000000-0005-0000-0000-0000FB2F0000}"/>
    <cellStyle name="Normal 3 17 2 2 2 2 3" xfId="10223" xr:uid="{00000000-0005-0000-0000-0000FC2F0000}"/>
    <cellStyle name="Normal 3 17 2 2 2 2 4" xfId="14115" xr:uid="{00000000-0005-0000-0000-0000FD2F0000}"/>
    <cellStyle name="Normal 3 17 2 2 2 3" xfId="2846" xr:uid="{00000000-0005-0000-0000-0000FE2F0000}"/>
    <cellStyle name="Normal 3 17 2 2 2 3 2" xfId="10225" xr:uid="{00000000-0005-0000-0000-0000FF2F0000}"/>
    <cellStyle name="Normal 3 17 2 2 2 4" xfId="5135" xr:uid="{00000000-0005-0000-0000-000000300000}"/>
    <cellStyle name="Normal 3 17 2 2 2 4 2" xfId="10226" xr:uid="{00000000-0005-0000-0000-000001300000}"/>
    <cellStyle name="Normal 3 17 2 2 2 5" xfId="10222" xr:uid="{00000000-0005-0000-0000-000002300000}"/>
    <cellStyle name="Normal 3 17 2 2 2 6" xfId="14114" xr:uid="{00000000-0005-0000-0000-000003300000}"/>
    <cellStyle name="Normal 3 17 2 2 3" xfId="1876" xr:uid="{00000000-0005-0000-0000-000004300000}"/>
    <cellStyle name="Normal 3 17 2 2 3 2" xfId="2848" xr:uid="{00000000-0005-0000-0000-000005300000}"/>
    <cellStyle name="Normal 3 17 2 2 3 2 2" xfId="10228" xr:uid="{00000000-0005-0000-0000-000006300000}"/>
    <cellStyle name="Normal 3 17 2 2 3 3" xfId="5137" xr:uid="{00000000-0005-0000-0000-000007300000}"/>
    <cellStyle name="Normal 3 17 2 2 3 3 2" xfId="10229" xr:uid="{00000000-0005-0000-0000-000008300000}"/>
    <cellStyle name="Normal 3 17 2 2 3 4" xfId="10227" xr:uid="{00000000-0005-0000-0000-000009300000}"/>
    <cellStyle name="Normal 3 17 2 2 3 5" xfId="14116" xr:uid="{00000000-0005-0000-0000-00000A300000}"/>
    <cellStyle name="Normal 3 17 2 2 4" xfId="2845" xr:uid="{00000000-0005-0000-0000-00000B300000}"/>
    <cellStyle name="Normal 3 17 2 2 4 2" xfId="10230" xr:uid="{00000000-0005-0000-0000-00000C300000}"/>
    <cellStyle name="Normal 3 17 2 2 5" xfId="5134" xr:uid="{00000000-0005-0000-0000-00000D300000}"/>
    <cellStyle name="Normal 3 17 2 2 5 2" xfId="10231" xr:uid="{00000000-0005-0000-0000-00000E300000}"/>
    <cellStyle name="Normal 3 17 2 2 6" xfId="10221" xr:uid="{00000000-0005-0000-0000-00000F300000}"/>
    <cellStyle name="Normal 3 17 2 2 7" xfId="14113" xr:uid="{00000000-0005-0000-0000-000010300000}"/>
    <cellStyle name="Normal 3 17 2 3" xfId="647" xr:uid="{00000000-0005-0000-0000-000011300000}"/>
    <cellStyle name="Normal 3 17 2 3 2" xfId="1154" xr:uid="{00000000-0005-0000-0000-000012300000}"/>
    <cellStyle name="Normal 3 17 2 3 2 2" xfId="2851" xr:uid="{00000000-0005-0000-0000-000013300000}"/>
    <cellStyle name="Normal 3 17 2 3 2 2 2" xfId="5140" xr:uid="{00000000-0005-0000-0000-000014300000}"/>
    <cellStyle name="Normal 3 17 2 3 2 2 2 2" xfId="10235" xr:uid="{00000000-0005-0000-0000-000015300000}"/>
    <cellStyle name="Normal 3 17 2 3 2 2 3" xfId="10234" xr:uid="{00000000-0005-0000-0000-000016300000}"/>
    <cellStyle name="Normal 3 17 2 3 2 2 4" xfId="14119" xr:uid="{00000000-0005-0000-0000-000017300000}"/>
    <cellStyle name="Normal 3 17 2 3 2 3" xfId="2850" xr:uid="{00000000-0005-0000-0000-000018300000}"/>
    <cellStyle name="Normal 3 17 2 3 2 3 2" xfId="10236" xr:uid="{00000000-0005-0000-0000-000019300000}"/>
    <cellStyle name="Normal 3 17 2 3 2 4" xfId="5139" xr:uid="{00000000-0005-0000-0000-00001A300000}"/>
    <cellStyle name="Normal 3 17 2 3 2 4 2" xfId="10237" xr:uid="{00000000-0005-0000-0000-00001B300000}"/>
    <cellStyle name="Normal 3 17 2 3 2 5" xfId="10233" xr:uid="{00000000-0005-0000-0000-00001C300000}"/>
    <cellStyle name="Normal 3 17 2 3 2 6" xfId="14118" xr:uid="{00000000-0005-0000-0000-00001D300000}"/>
    <cellStyle name="Normal 3 17 2 3 3" xfId="1877" xr:uid="{00000000-0005-0000-0000-00001E300000}"/>
    <cellStyle name="Normal 3 17 2 3 3 2" xfId="2852" xr:uid="{00000000-0005-0000-0000-00001F300000}"/>
    <cellStyle name="Normal 3 17 2 3 3 2 2" xfId="10239" xr:uid="{00000000-0005-0000-0000-000020300000}"/>
    <cellStyle name="Normal 3 17 2 3 3 3" xfId="5141" xr:uid="{00000000-0005-0000-0000-000021300000}"/>
    <cellStyle name="Normal 3 17 2 3 3 3 2" xfId="10240" xr:uid="{00000000-0005-0000-0000-000022300000}"/>
    <cellStyle name="Normal 3 17 2 3 3 4" xfId="10238" xr:uid="{00000000-0005-0000-0000-000023300000}"/>
    <cellStyle name="Normal 3 17 2 3 3 5" xfId="14120" xr:uid="{00000000-0005-0000-0000-000024300000}"/>
    <cellStyle name="Normal 3 17 2 3 4" xfId="2849" xr:uid="{00000000-0005-0000-0000-000025300000}"/>
    <cellStyle name="Normal 3 17 2 3 4 2" xfId="10241" xr:uid="{00000000-0005-0000-0000-000026300000}"/>
    <cellStyle name="Normal 3 17 2 3 5" xfId="5138" xr:uid="{00000000-0005-0000-0000-000027300000}"/>
    <cellStyle name="Normal 3 17 2 3 5 2" xfId="10242" xr:uid="{00000000-0005-0000-0000-000028300000}"/>
    <cellStyle name="Normal 3 17 2 3 6" xfId="10232" xr:uid="{00000000-0005-0000-0000-000029300000}"/>
    <cellStyle name="Normal 3 17 2 3 7" xfId="14117" xr:uid="{00000000-0005-0000-0000-00002A300000}"/>
    <cellStyle name="Normal 3 17 2 4" xfId="1152" xr:uid="{00000000-0005-0000-0000-00002B300000}"/>
    <cellStyle name="Normal 3 17 2 4 2" xfId="2854" xr:uid="{00000000-0005-0000-0000-00002C300000}"/>
    <cellStyle name="Normal 3 17 2 4 2 2" xfId="5143" xr:uid="{00000000-0005-0000-0000-00002D300000}"/>
    <cellStyle name="Normal 3 17 2 4 2 2 2" xfId="10245" xr:uid="{00000000-0005-0000-0000-00002E300000}"/>
    <cellStyle name="Normal 3 17 2 4 2 3" xfId="10244" xr:uid="{00000000-0005-0000-0000-00002F300000}"/>
    <cellStyle name="Normal 3 17 2 4 2 4" xfId="14122" xr:uid="{00000000-0005-0000-0000-000030300000}"/>
    <cellStyle name="Normal 3 17 2 4 3" xfId="2853" xr:uid="{00000000-0005-0000-0000-000031300000}"/>
    <cellStyle name="Normal 3 17 2 4 3 2" xfId="10246" xr:uid="{00000000-0005-0000-0000-000032300000}"/>
    <cellStyle name="Normal 3 17 2 4 4" xfId="5142" xr:uid="{00000000-0005-0000-0000-000033300000}"/>
    <cellStyle name="Normal 3 17 2 4 4 2" xfId="10247" xr:uid="{00000000-0005-0000-0000-000034300000}"/>
    <cellStyle name="Normal 3 17 2 4 5" xfId="10243" xr:uid="{00000000-0005-0000-0000-000035300000}"/>
    <cellStyle name="Normal 3 17 2 4 6" xfId="14121" xr:uid="{00000000-0005-0000-0000-000036300000}"/>
    <cellStyle name="Normal 3 17 2 5" xfId="1875" xr:uid="{00000000-0005-0000-0000-000037300000}"/>
    <cellStyle name="Normal 3 17 2 5 2" xfId="2855" xr:uid="{00000000-0005-0000-0000-000038300000}"/>
    <cellStyle name="Normal 3 17 2 5 2 2" xfId="10249" xr:uid="{00000000-0005-0000-0000-000039300000}"/>
    <cellStyle name="Normal 3 17 2 5 3" xfId="5144" xr:uid="{00000000-0005-0000-0000-00003A300000}"/>
    <cellStyle name="Normal 3 17 2 5 3 2" xfId="10250" xr:uid="{00000000-0005-0000-0000-00003B300000}"/>
    <cellStyle name="Normal 3 17 2 5 4" xfId="10248" xr:uid="{00000000-0005-0000-0000-00003C300000}"/>
    <cellStyle name="Normal 3 17 2 5 5" xfId="14123" xr:uid="{00000000-0005-0000-0000-00003D300000}"/>
    <cellStyle name="Normal 3 17 2 6" xfId="2844" xr:uid="{00000000-0005-0000-0000-00003E300000}"/>
    <cellStyle name="Normal 3 17 2 6 2" xfId="10251" xr:uid="{00000000-0005-0000-0000-00003F300000}"/>
    <cellStyle name="Normal 3 17 2 7" xfId="5133" xr:uid="{00000000-0005-0000-0000-000040300000}"/>
    <cellStyle name="Normal 3 17 2 7 2" xfId="10252" xr:uid="{00000000-0005-0000-0000-000041300000}"/>
    <cellStyle name="Normal 3 17 2 8" xfId="10220" xr:uid="{00000000-0005-0000-0000-000042300000}"/>
    <cellStyle name="Normal 3 17 2 9" xfId="14112" xr:uid="{00000000-0005-0000-0000-000043300000}"/>
    <cellStyle name="Normal 3 17 3" xfId="648" xr:uid="{00000000-0005-0000-0000-000044300000}"/>
    <cellStyle name="Normal 3 17 3 2" xfId="1155" xr:uid="{00000000-0005-0000-0000-000045300000}"/>
    <cellStyle name="Normal 3 17 3 2 2" xfId="2858" xr:uid="{00000000-0005-0000-0000-000046300000}"/>
    <cellStyle name="Normal 3 17 3 2 2 2" xfId="5147" xr:uid="{00000000-0005-0000-0000-000047300000}"/>
    <cellStyle name="Normal 3 17 3 2 2 2 2" xfId="10256" xr:uid="{00000000-0005-0000-0000-000048300000}"/>
    <cellStyle name="Normal 3 17 3 2 2 3" xfId="10255" xr:uid="{00000000-0005-0000-0000-000049300000}"/>
    <cellStyle name="Normal 3 17 3 2 2 4" xfId="14126" xr:uid="{00000000-0005-0000-0000-00004A300000}"/>
    <cellStyle name="Normal 3 17 3 2 3" xfId="2857" xr:uid="{00000000-0005-0000-0000-00004B300000}"/>
    <cellStyle name="Normal 3 17 3 2 3 2" xfId="10257" xr:uid="{00000000-0005-0000-0000-00004C300000}"/>
    <cellStyle name="Normal 3 17 3 2 4" xfId="5146" xr:uid="{00000000-0005-0000-0000-00004D300000}"/>
    <cellStyle name="Normal 3 17 3 2 4 2" xfId="10258" xr:uid="{00000000-0005-0000-0000-00004E300000}"/>
    <cellStyle name="Normal 3 17 3 2 5" xfId="10254" xr:uid="{00000000-0005-0000-0000-00004F300000}"/>
    <cellStyle name="Normal 3 17 3 2 6" xfId="14125" xr:uid="{00000000-0005-0000-0000-000050300000}"/>
    <cellStyle name="Normal 3 17 3 3" xfId="1878" xr:uid="{00000000-0005-0000-0000-000051300000}"/>
    <cellStyle name="Normal 3 17 3 3 2" xfId="2859" xr:uid="{00000000-0005-0000-0000-000052300000}"/>
    <cellStyle name="Normal 3 17 3 3 2 2" xfId="10260" xr:uid="{00000000-0005-0000-0000-000053300000}"/>
    <cellStyle name="Normal 3 17 3 3 3" xfId="5148" xr:uid="{00000000-0005-0000-0000-000054300000}"/>
    <cellStyle name="Normal 3 17 3 3 3 2" xfId="10261" xr:uid="{00000000-0005-0000-0000-000055300000}"/>
    <cellStyle name="Normal 3 17 3 3 4" xfId="10259" xr:uid="{00000000-0005-0000-0000-000056300000}"/>
    <cellStyle name="Normal 3 17 3 3 5" xfId="14127" xr:uid="{00000000-0005-0000-0000-000057300000}"/>
    <cellStyle name="Normal 3 17 3 4" xfId="2856" xr:uid="{00000000-0005-0000-0000-000058300000}"/>
    <cellStyle name="Normal 3 17 3 4 2" xfId="10262" xr:uid="{00000000-0005-0000-0000-000059300000}"/>
    <cellStyle name="Normal 3 17 3 5" xfId="5145" xr:uid="{00000000-0005-0000-0000-00005A300000}"/>
    <cellStyle name="Normal 3 17 3 5 2" xfId="10263" xr:uid="{00000000-0005-0000-0000-00005B300000}"/>
    <cellStyle name="Normal 3 17 3 6" xfId="10253" xr:uid="{00000000-0005-0000-0000-00005C300000}"/>
    <cellStyle name="Normal 3 17 3 7" xfId="14124" xr:uid="{00000000-0005-0000-0000-00005D300000}"/>
    <cellStyle name="Normal 3 17 4" xfId="649" xr:uid="{00000000-0005-0000-0000-00005E300000}"/>
    <cellStyle name="Normal 3 17 4 2" xfId="1156" xr:uid="{00000000-0005-0000-0000-00005F300000}"/>
    <cellStyle name="Normal 3 17 4 2 2" xfId="2862" xr:uid="{00000000-0005-0000-0000-000060300000}"/>
    <cellStyle name="Normal 3 17 4 2 2 2" xfId="5151" xr:uid="{00000000-0005-0000-0000-000061300000}"/>
    <cellStyle name="Normal 3 17 4 2 2 2 2" xfId="10267" xr:uid="{00000000-0005-0000-0000-000062300000}"/>
    <cellStyle name="Normal 3 17 4 2 2 3" xfId="10266" xr:uid="{00000000-0005-0000-0000-000063300000}"/>
    <cellStyle name="Normal 3 17 4 2 2 4" xfId="14130" xr:uid="{00000000-0005-0000-0000-000064300000}"/>
    <cellStyle name="Normal 3 17 4 2 3" xfId="2861" xr:uid="{00000000-0005-0000-0000-000065300000}"/>
    <cellStyle name="Normal 3 17 4 2 3 2" xfId="10268" xr:uid="{00000000-0005-0000-0000-000066300000}"/>
    <cellStyle name="Normal 3 17 4 2 4" xfId="5150" xr:uid="{00000000-0005-0000-0000-000067300000}"/>
    <cellStyle name="Normal 3 17 4 2 4 2" xfId="10269" xr:uid="{00000000-0005-0000-0000-000068300000}"/>
    <cellStyle name="Normal 3 17 4 2 5" xfId="10265" xr:uid="{00000000-0005-0000-0000-000069300000}"/>
    <cellStyle name="Normal 3 17 4 2 6" xfId="14129" xr:uid="{00000000-0005-0000-0000-00006A300000}"/>
    <cellStyle name="Normal 3 17 4 3" xfId="1879" xr:uid="{00000000-0005-0000-0000-00006B300000}"/>
    <cellStyle name="Normal 3 17 4 3 2" xfId="2863" xr:uid="{00000000-0005-0000-0000-00006C300000}"/>
    <cellStyle name="Normal 3 17 4 3 2 2" xfId="10271" xr:uid="{00000000-0005-0000-0000-00006D300000}"/>
    <cellStyle name="Normal 3 17 4 3 3" xfId="5152" xr:uid="{00000000-0005-0000-0000-00006E300000}"/>
    <cellStyle name="Normal 3 17 4 3 3 2" xfId="10272" xr:uid="{00000000-0005-0000-0000-00006F300000}"/>
    <cellStyle name="Normal 3 17 4 3 4" xfId="10270" xr:uid="{00000000-0005-0000-0000-000070300000}"/>
    <cellStyle name="Normal 3 17 4 3 5" xfId="14131" xr:uid="{00000000-0005-0000-0000-000071300000}"/>
    <cellStyle name="Normal 3 17 4 4" xfId="2860" xr:uid="{00000000-0005-0000-0000-000072300000}"/>
    <cellStyle name="Normal 3 17 4 4 2" xfId="10273" xr:uid="{00000000-0005-0000-0000-000073300000}"/>
    <cellStyle name="Normal 3 17 4 5" xfId="5149" xr:uid="{00000000-0005-0000-0000-000074300000}"/>
    <cellStyle name="Normal 3 17 4 5 2" xfId="10274" xr:uid="{00000000-0005-0000-0000-000075300000}"/>
    <cellStyle name="Normal 3 17 4 6" xfId="10264" xr:uid="{00000000-0005-0000-0000-000076300000}"/>
    <cellStyle name="Normal 3 17 4 7" xfId="14128" xr:uid="{00000000-0005-0000-0000-000077300000}"/>
    <cellStyle name="Normal 3 17 5" xfId="644" xr:uid="{00000000-0005-0000-0000-000078300000}"/>
    <cellStyle name="Normal 3 17 5 2" xfId="2865" xr:uid="{00000000-0005-0000-0000-000079300000}"/>
    <cellStyle name="Normal 3 17 5 2 2" xfId="5154" xr:uid="{00000000-0005-0000-0000-00007A300000}"/>
    <cellStyle name="Normal 3 17 5 2 2 2" xfId="10277" xr:uid="{00000000-0005-0000-0000-00007B300000}"/>
    <cellStyle name="Normal 3 17 5 2 3" xfId="10276" xr:uid="{00000000-0005-0000-0000-00007C300000}"/>
    <cellStyle name="Normal 3 17 5 2 4" xfId="14133" xr:uid="{00000000-0005-0000-0000-00007D300000}"/>
    <cellStyle name="Normal 3 17 5 3" xfId="2864" xr:uid="{00000000-0005-0000-0000-00007E300000}"/>
    <cellStyle name="Normal 3 17 5 3 2" xfId="10278" xr:uid="{00000000-0005-0000-0000-00007F300000}"/>
    <cellStyle name="Normal 3 17 5 4" xfId="5153" xr:uid="{00000000-0005-0000-0000-000080300000}"/>
    <cellStyle name="Normal 3 17 5 4 2" xfId="10279" xr:uid="{00000000-0005-0000-0000-000081300000}"/>
    <cellStyle name="Normal 3 17 5 5" xfId="10275" xr:uid="{00000000-0005-0000-0000-000082300000}"/>
    <cellStyle name="Normal 3 17 5 6" xfId="14132" xr:uid="{00000000-0005-0000-0000-000083300000}"/>
    <cellStyle name="Normal 3 17 6" xfId="1151" xr:uid="{00000000-0005-0000-0000-000084300000}"/>
    <cellStyle name="Normal 3 17 6 2" xfId="2866" xr:uid="{00000000-0005-0000-0000-000085300000}"/>
    <cellStyle name="Normal 3 17 6 2 2" xfId="10281" xr:uid="{00000000-0005-0000-0000-000086300000}"/>
    <cellStyle name="Normal 3 17 6 3" xfId="5155" xr:uid="{00000000-0005-0000-0000-000087300000}"/>
    <cellStyle name="Normal 3 17 6 3 2" xfId="10282" xr:uid="{00000000-0005-0000-0000-000088300000}"/>
    <cellStyle name="Normal 3 17 6 4" xfId="10280" xr:uid="{00000000-0005-0000-0000-000089300000}"/>
    <cellStyle name="Normal 3 17 6 5" xfId="14134" xr:uid="{00000000-0005-0000-0000-00008A300000}"/>
    <cellStyle name="Normal 3 17 7" xfId="1874" xr:uid="{00000000-0005-0000-0000-00008B300000}"/>
    <cellStyle name="Normal 3 17 7 2" xfId="10283" xr:uid="{00000000-0005-0000-0000-00008C300000}"/>
    <cellStyle name="Normal 3 17 8" xfId="2843" xr:uid="{00000000-0005-0000-0000-00008D300000}"/>
    <cellStyle name="Normal 3 17 8 2" xfId="10284" xr:uid="{00000000-0005-0000-0000-00008E300000}"/>
    <cellStyle name="Normal 3 17 9" xfId="5132" xr:uid="{00000000-0005-0000-0000-00008F300000}"/>
    <cellStyle name="Normal 3 17 9 2" xfId="10285" xr:uid="{00000000-0005-0000-0000-000090300000}"/>
    <cellStyle name="Normal 3 18" xfId="223" xr:uid="{00000000-0005-0000-0000-000091300000}"/>
    <cellStyle name="Normal 3 18 10" xfId="10286" xr:uid="{00000000-0005-0000-0000-000092300000}"/>
    <cellStyle name="Normal 3 18 11" xfId="14135" xr:uid="{00000000-0005-0000-0000-000093300000}"/>
    <cellStyle name="Normal 3 18 2" xfId="651" xr:uid="{00000000-0005-0000-0000-000094300000}"/>
    <cellStyle name="Normal 3 18 2 2" xfId="652" xr:uid="{00000000-0005-0000-0000-000095300000}"/>
    <cellStyle name="Normal 3 18 2 2 2" xfId="1159" xr:uid="{00000000-0005-0000-0000-000096300000}"/>
    <cellStyle name="Normal 3 18 2 2 2 2" xfId="2871" xr:uid="{00000000-0005-0000-0000-000097300000}"/>
    <cellStyle name="Normal 3 18 2 2 2 2 2" xfId="5160" xr:uid="{00000000-0005-0000-0000-000098300000}"/>
    <cellStyle name="Normal 3 18 2 2 2 2 2 2" xfId="10291" xr:uid="{00000000-0005-0000-0000-000099300000}"/>
    <cellStyle name="Normal 3 18 2 2 2 2 3" xfId="10290" xr:uid="{00000000-0005-0000-0000-00009A300000}"/>
    <cellStyle name="Normal 3 18 2 2 2 2 4" xfId="14139" xr:uid="{00000000-0005-0000-0000-00009B300000}"/>
    <cellStyle name="Normal 3 18 2 2 2 3" xfId="2870" xr:uid="{00000000-0005-0000-0000-00009C300000}"/>
    <cellStyle name="Normal 3 18 2 2 2 3 2" xfId="10292" xr:uid="{00000000-0005-0000-0000-00009D300000}"/>
    <cellStyle name="Normal 3 18 2 2 2 4" xfId="5159" xr:uid="{00000000-0005-0000-0000-00009E300000}"/>
    <cellStyle name="Normal 3 18 2 2 2 4 2" xfId="10293" xr:uid="{00000000-0005-0000-0000-00009F300000}"/>
    <cellStyle name="Normal 3 18 2 2 2 5" xfId="10289" xr:uid="{00000000-0005-0000-0000-0000A0300000}"/>
    <cellStyle name="Normal 3 18 2 2 2 6" xfId="14138" xr:uid="{00000000-0005-0000-0000-0000A1300000}"/>
    <cellStyle name="Normal 3 18 2 2 3" xfId="1882" xr:uid="{00000000-0005-0000-0000-0000A2300000}"/>
    <cellStyle name="Normal 3 18 2 2 3 2" xfId="2872" xr:uid="{00000000-0005-0000-0000-0000A3300000}"/>
    <cellStyle name="Normal 3 18 2 2 3 2 2" xfId="10295" xr:uid="{00000000-0005-0000-0000-0000A4300000}"/>
    <cellStyle name="Normal 3 18 2 2 3 3" xfId="5161" xr:uid="{00000000-0005-0000-0000-0000A5300000}"/>
    <cellStyle name="Normal 3 18 2 2 3 3 2" xfId="10296" xr:uid="{00000000-0005-0000-0000-0000A6300000}"/>
    <cellStyle name="Normal 3 18 2 2 3 4" xfId="10294" xr:uid="{00000000-0005-0000-0000-0000A7300000}"/>
    <cellStyle name="Normal 3 18 2 2 3 5" xfId="14140" xr:uid="{00000000-0005-0000-0000-0000A8300000}"/>
    <cellStyle name="Normal 3 18 2 2 4" xfId="2869" xr:uid="{00000000-0005-0000-0000-0000A9300000}"/>
    <cellStyle name="Normal 3 18 2 2 4 2" xfId="10297" xr:uid="{00000000-0005-0000-0000-0000AA300000}"/>
    <cellStyle name="Normal 3 18 2 2 5" xfId="5158" xr:uid="{00000000-0005-0000-0000-0000AB300000}"/>
    <cellStyle name="Normal 3 18 2 2 5 2" xfId="10298" xr:uid="{00000000-0005-0000-0000-0000AC300000}"/>
    <cellStyle name="Normal 3 18 2 2 6" xfId="10288" xr:uid="{00000000-0005-0000-0000-0000AD300000}"/>
    <cellStyle name="Normal 3 18 2 2 7" xfId="14137" xr:uid="{00000000-0005-0000-0000-0000AE300000}"/>
    <cellStyle name="Normal 3 18 2 3" xfId="653" xr:uid="{00000000-0005-0000-0000-0000AF300000}"/>
    <cellStyle name="Normal 3 18 2 3 2" xfId="1160" xr:uid="{00000000-0005-0000-0000-0000B0300000}"/>
    <cellStyle name="Normal 3 18 2 3 2 2" xfId="2875" xr:uid="{00000000-0005-0000-0000-0000B1300000}"/>
    <cellStyle name="Normal 3 18 2 3 2 2 2" xfId="5164" xr:uid="{00000000-0005-0000-0000-0000B2300000}"/>
    <cellStyle name="Normal 3 18 2 3 2 2 2 2" xfId="10302" xr:uid="{00000000-0005-0000-0000-0000B3300000}"/>
    <cellStyle name="Normal 3 18 2 3 2 2 3" xfId="10301" xr:uid="{00000000-0005-0000-0000-0000B4300000}"/>
    <cellStyle name="Normal 3 18 2 3 2 2 4" xfId="14143" xr:uid="{00000000-0005-0000-0000-0000B5300000}"/>
    <cellStyle name="Normal 3 18 2 3 2 3" xfId="2874" xr:uid="{00000000-0005-0000-0000-0000B6300000}"/>
    <cellStyle name="Normal 3 18 2 3 2 3 2" xfId="10303" xr:uid="{00000000-0005-0000-0000-0000B7300000}"/>
    <cellStyle name="Normal 3 18 2 3 2 4" xfId="5163" xr:uid="{00000000-0005-0000-0000-0000B8300000}"/>
    <cellStyle name="Normal 3 18 2 3 2 4 2" xfId="10304" xr:uid="{00000000-0005-0000-0000-0000B9300000}"/>
    <cellStyle name="Normal 3 18 2 3 2 5" xfId="10300" xr:uid="{00000000-0005-0000-0000-0000BA300000}"/>
    <cellStyle name="Normal 3 18 2 3 2 6" xfId="14142" xr:uid="{00000000-0005-0000-0000-0000BB300000}"/>
    <cellStyle name="Normal 3 18 2 3 3" xfId="1883" xr:uid="{00000000-0005-0000-0000-0000BC300000}"/>
    <cellStyle name="Normal 3 18 2 3 3 2" xfId="2876" xr:uid="{00000000-0005-0000-0000-0000BD300000}"/>
    <cellStyle name="Normal 3 18 2 3 3 2 2" xfId="10306" xr:uid="{00000000-0005-0000-0000-0000BE300000}"/>
    <cellStyle name="Normal 3 18 2 3 3 3" xfId="5165" xr:uid="{00000000-0005-0000-0000-0000BF300000}"/>
    <cellStyle name="Normal 3 18 2 3 3 3 2" xfId="10307" xr:uid="{00000000-0005-0000-0000-0000C0300000}"/>
    <cellStyle name="Normal 3 18 2 3 3 4" xfId="10305" xr:uid="{00000000-0005-0000-0000-0000C1300000}"/>
    <cellStyle name="Normal 3 18 2 3 3 5" xfId="14144" xr:uid="{00000000-0005-0000-0000-0000C2300000}"/>
    <cellStyle name="Normal 3 18 2 3 4" xfId="2873" xr:uid="{00000000-0005-0000-0000-0000C3300000}"/>
    <cellStyle name="Normal 3 18 2 3 4 2" xfId="10308" xr:uid="{00000000-0005-0000-0000-0000C4300000}"/>
    <cellStyle name="Normal 3 18 2 3 5" xfId="5162" xr:uid="{00000000-0005-0000-0000-0000C5300000}"/>
    <cellStyle name="Normal 3 18 2 3 5 2" xfId="10309" xr:uid="{00000000-0005-0000-0000-0000C6300000}"/>
    <cellStyle name="Normal 3 18 2 3 6" xfId="10299" xr:uid="{00000000-0005-0000-0000-0000C7300000}"/>
    <cellStyle name="Normal 3 18 2 3 7" xfId="14141" xr:uid="{00000000-0005-0000-0000-0000C8300000}"/>
    <cellStyle name="Normal 3 18 2 4" xfId="1158" xr:uid="{00000000-0005-0000-0000-0000C9300000}"/>
    <cellStyle name="Normal 3 18 2 4 2" xfId="2878" xr:uid="{00000000-0005-0000-0000-0000CA300000}"/>
    <cellStyle name="Normal 3 18 2 4 2 2" xfId="5167" xr:uid="{00000000-0005-0000-0000-0000CB300000}"/>
    <cellStyle name="Normal 3 18 2 4 2 2 2" xfId="10312" xr:uid="{00000000-0005-0000-0000-0000CC300000}"/>
    <cellStyle name="Normal 3 18 2 4 2 3" xfId="10311" xr:uid="{00000000-0005-0000-0000-0000CD300000}"/>
    <cellStyle name="Normal 3 18 2 4 2 4" xfId="14146" xr:uid="{00000000-0005-0000-0000-0000CE300000}"/>
    <cellStyle name="Normal 3 18 2 4 3" xfId="2877" xr:uid="{00000000-0005-0000-0000-0000CF300000}"/>
    <cellStyle name="Normal 3 18 2 4 3 2" xfId="10313" xr:uid="{00000000-0005-0000-0000-0000D0300000}"/>
    <cellStyle name="Normal 3 18 2 4 4" xfId="5166" xr:uid="{00000000-0005-0000-0000-0000D1300000}"/>
    <cellStyle name="Normal 3 18 2 4 4 2" xfId="10314" xr:uid="{00000000-0005-0000-0000-0000D2300000}"/>
    <cellStyle name="Normal 3 18 2 4 5" xfId="10310" xr:uid="{00000000-0005-0000-0000-0000D3300000}"/>
    <cellStyle name="Normal 3 18 2 4 6" xfId="14145" xr:uid="{00000000-0005-0000-0000-0000D4300000}"/>
    <cellStyle name="Normal 3 18 2 5" xfId="1881" xr:uid="{00000000-0005-0000-0000-0000D5300000}"/>
    <cellStyle name="Normal 3 18 2 5 2" xfId="2879" xr:uid="{00000000-0005-0000-0000-0000D6300000}"/>
    <cellStyle name="Normal 3 18 2 5 2 2" xfId="10316" xr:uid="{00000000-0005-0000-0000-0000D7300000}"/>
    <cellStyle name="Normal 3 18 2 5 3" xfId="5168" xr:uid="{00000000-0005-0000-0000-0000D8300000}"/>
    <cellStyle name="Normal 3 18 2 5 3 2" xfId="10317" xr:uid="{00000000-0005-0000-0000-0000D9300000}"/>
    <cellStyle name="Normal 3 18 2 5 4" xfId="10315" xr:uid="{00000000-0005-0000-0000-0000DA300000}"/>
    <cellStyle name="Normal 3 18 2 5 5" xfId="14147" xr:uid="{00000000-0005-0000-0000-0000DB300000}"/>
    <cellStyle name="Normal 3 18 2 6" xfId="2868" xr:uid="{00000000-0005-0000-0000-0000DC300000}"/>
    <cellStyle name="Normal 3 18 2 6 2" xfId="10318" xr:uid="{00000000-0005-0000-0000-0000DD300000}"/>
    <cellStyle name="Normal 3 18 2 7" xfId="5157" xr:uid="{00000000-0005-0000-0000-0000DE300000}"/>
    <cellStyle name="Normal 3 18 2 7 2" xfId="10319" xr:uid="{00000000-0005-0000-0000-0000DF300000}"/>
    <cellStyle name="Normal 3 18 2 8" xfId="10287" xr:uid="{00000000-0005-0000-0000-0000E0300000}"/>
    <cellStyle name="Normal 3 18 2 9" xfId="14136" xr:uid="{00000000-0005-0000-0000-0000E1300000}"/>
    <cellStyle name="Normal 3 18 3" xfId="654" xr:uid="{00000000-0005-0000-0000-0000E2300000}"/>
    <cellStyle name="Normal 3 18 3 2" xfId="1161" xr:uid="{00000000-0005-0000-0000-0000E3300000}"/>
    <cellStyle name="Normal 3 18 3 2 2" xfId="2882" xr:uid="{00000000-0005-0000-0000-0000E4300000}"/>
    <cellStyle name="Normal 3 18 3 2 2 2" xfId="5171" xr:uid="{00000000-0005-0000-0000-0000E5300000}"/>
    <cellStyle name="Normal 3 18 3 2 2 2 2" xfId="10323" xr:uid="{00000000-0005-0000-0000-0000E6300000}"/>
    <cellStyle name="Normal 3 18 3 2 2 3" xfId="10322" xr:uid="{00000000-0005-0000-0000-0000E7300000}"/>
    <cellStyle name="Normal 3 18 3 2 2 4" xfId="14150" xr:uid="{00000000-0005-0000-0000-0000E8300000}"/>
    <cellStyle name="Normal 3 18 3 2 3" xfId="2881" xr:uid="{00000000-0005-0000-0000-0000E9300000}"/>
    <cellStyle name="Normal 3 18 3 2 3 2" xfId="10324" xr:uid="{00000000-0005-0000-0000-0000EA300000}"/>
    <cellStyle name="Normal 3 18 3 2 4" xfId="5170" xr:uid="{00000000-0005-0000-0000-0000EB300000}"/>
    <cellStyle name="Normal 3 18 3 2 4 2" xfId="10325" xr:uid="{00000000-0005-0000-0000-0000EC300000}"/>
    <cellStyle name="Normal 3 18 3 2 5" xfId="10321" xr:uid="{00000000-0005-0000-0000-0000ED300000}"/>
    <cellStyle name="Normal 3 18 3 2 6" xfId="14149" xr:uid="{00000000-0005-0000-0000-0000EE300000}"/>
    <cellStyle name="Normal 3 18 3 3" xfId="1884" xr:uid="{00000000-0005-0000-0000-0000EF300000}"/>
    <cellStyle name="Normal 3 18 3 3 2" xfId="2883" xr:uid="{00000000-0005-0000-0000-0000F0300000}"/>
    <cellStyle name="Normal 3 18 3 3 2 2" xfId="10327" xr:uid="{00000000-0005-0000-0000-0000F1300000}"/>
    <cellStyle name="Normal 3 18 3 3 3" xfId="5172" xr:uid="{00000000-0005-0000-0000-0000F2300000}"/>
    <cellStyle name="Normal 3 18 3 3 3 2" xfId="10328" xr:uid="{00000000-0005-0000-0000-0000F3300000}"/>
    <cellStyle name="Normal 3 18 3 3 4" xfId="10326" xr:uid="{00000000-0005-0000-0000-0000F4300000}"/>
    <cellStyle name="Normal 3 18 3 3 5" xfId="14151" xr:uid="{00000000-0005-0000-0000-0000F5300000}"/>
    <cellStyle name="Normal 3 18 3 4" xfId="2880" xr:uid="{00000000-0005-0000-0000-0000F6300000}"/>
    <cellStyle name="Normal 3 18 3 4 2" xfId="10329" xr:uid="{00000000-0005-0000-0000-0000F7300000}"/>
    <cellStyle name="Normal 3 18 3 5" xfId="5169" xr:uid="{00000000-0005-0000-0000-0000F8300000}"/>
    <cellStyle name="Normal 3 18 3 5 2" xfId="10330" xr:uid="{00000000-0005-0000-0000-0000F9300000}"/>
    <cellStyle name="Normal 3 18 3 6" xfId="10320" xr:uid="{00000000-0005-0000-0000-0000FA300000}"/>
    <cellStyle name="Normal 3 18 3 7" xfId="14148" xr:uid="{00000000-0005-0000-0000-0000FB300000}"/>
    <cellStyle name="Normal 3 18 4" xfId="655" xr:uid="{00000000-0005-0000-0000-0000FC300000}"/>
    <cellStyle name="Normal 3 18 4 2" xfId="1162" xr:uid="{00000000-0005-0000-0000-0000FD300000}"/>
    <cellStyle name="Normal 3 18 4 2 2" xfId="2886" xr:uid="{00000000-0005-0000-0000-0000FE300000}"/>
    <cellStyle name="Normal 3 18 4 2 2 2" xfId="5175" xr:uid="{00000000-0005-0000-0000-0000FF300000}"/>
    <cellStyle name="Normal 3 18 4 2 2 2 2" xfId="10334" xr:uid="{00000000-0005-0000-0000-000000310000}"/>
    <cellStyle name="Normal 3 18 4 2 2 3" xfId="10333" xr:uid="{00000000-0005-0000-0000-000001310000}"/>
    <cellStyle name="Normal 3 18 4 2 2 4" xfId="14154" xr:uid="{00000000-0005-0000-0000-000002310000}"/>
    <cellStyle name="Normal 3 18 4 2 3" xfId="2885" xr:uid="{00000000-0005-0000-0000-000003310000}"/>
    <cellStyle name="Normal 3 18 4 2 3 2" xfId="10335" xr:uid="{00000000-0005-0000-0000-000004310000}"/>
    <cellStyle name="Normal 3 18 4 2 4" xfId="5174" xr:uid="{00000000-0005-0000-0000-000005310000}"/>
    <cellStyle name="Normal 3 18 4 2 4 2" xfId="10336" xr:uid="{00000000-0005-0000-0000-000006310000}"/>
    <cellStyle name="Normal 3 18 4 2 5" xfId="10332" xr:uid="{00000000-0005-0000-0000-000007310000}"/>
    <cellStyle name="Normal 3 18 4 2 6" xfId="14153" xr:uid="{00000000-0005-0000-0000-000008310000}"/>
    <cellStyle name="Normal 3 18 4 3" xfId="1885" xr:uid="{00000000-0005-0000-0000-000009310000}"/>
    <cellStyle name="Normal 3 18 4 3 2" xfId="2887" xr:uid="{00000000-0005-0000-0000-00000A310000}"/>
    <cellStyle name="Normal 3 18 4 3 2 2" xfId="10338" xr:uid="{00000000-0005-0000-0000-00000B310000}"/>
    <cellStyle name="Normal 3 18 4 3 3" xfId="5176" xr:uid="{00000000-0005-0000-0000-00000C310000}"/>
    <cellStyle name="Normal 3 18 4 3 3 2" xfId="10339" xr:uid="{00000000-0005-0000-0000-00000D310000}"/>
    <cellStyle name="Normal 3 18 4 3 4" xfId="10337" xr:uid="{00000000-0005-0000-0000-00000E310000}"/>
    <cellStyle name="Normal 3 18 4 3 5" xfId="14155" xr:uid="{00000000-0005-0000-0000-00000F310000}"/>
    <cellStyle name="Normal 3 18 4 4" xfId="2884" xr:uid="{00000000-0005-0000-0000-000010310000}"/>
    <cellStyle name="Normal 3 18 4 4 2" xfId="10340" xr:uid="{00000000-0005-0000-0000-000011310000}"/>
    <cellStyle name="Normal 3 18 4 5" xfId="5173" xr:uid="{00000000-0005-0000-0000-000012310000}"/>
    <cellStyle name="Normal 3 18 4 5 2" xfId="10341" xr:uid="{00000000-0005-0000-0000-000013310000}"/>
    <cellStyle name="Normal 3 18 4 6" xfId="10331" xr:uid="{00000000-0005-0000-0000-000014310000}"/>
    <cellStyle name="Normal 3 18 4 7" xfId="14152" xr:uid="{00000000-0005-0000-0000-000015310000}"/>
    <cellStyle name="Normal 3 18 5" xfId="650" xr:uid="{00000000-0005-0000-0000-000016310000}"/>
    <cellStyle name="Normal 3 18 5 2" xfId="2889" xr:uid="{00000000-0005-0000-0000-000017310000}"/>
    <cellStyle name="Normal 3 18 5 2 2" xfId="5178" xr:uid="{00000000-0005-0000-0000-000018310000}"/>
    <cellStyle name="Normal 3 18 5 2 2 2" xfId="10344" xr:uid="{00000000-0005-0000-0000-000019310000}"/>
    <cellStyle name="Normal 3 18 5 2 3" xfId="10343" xr:uid="{00000000-0005-0000-0000-00001A310000}"/>
    <cellStyle name="Normal 3 18 5 2 4" xfId="14157" xr:uid="{00000000-0005-0000-0000-00001B310000}"/>
    <cellStyle name="Normal 3 18 5 3" xfId="2888" xr:uid="{00000000-0005-0000-0000-00001C310000}"/>
    <cellStyle name="Normal 3 18 5 3 2" xfId="10345" xr:uid="{00000000-0005-0000-0000-00001D310000}"/>
    <cellStyle name="Normal 3 18 5 4" xfId="5177" xr:uid="{00000000-0005-0000-0000-00001E310000}"/>
    <cellStyle name="Normal 3 18 5 4 2" xfId="10346" xr:uid="{00000000-0005-0000-0000-00001F310000}"/>
    <cellStyle name="Normal 3 18 5 5" xfId="10342" xr:uid="{00000000-0005-0000-0000-000020310000}"/>
    <cellStyle name="Normal 3 18 5 6" xfId="14156" xr:uid="{00000000-0005-0000-0000-000021310000}"/>
    <cellStyle name="Normal 3 18 6" xfId="1157" xr:uid="{00000000-0005-0000-0000-000022310000}"/>
    <cellStyle name="Normal 3 18 6 2" xfId="2890" xr:uid="{00000000-0005-0000-0000-000023310000}"/>
    <cellStyle name="Normal 3 18 6 2 2" xfId="10348" xr:uid="{00000000-0005-0000-0000-000024310000}"/>
    <cellStyle name="Normal 3 18 6 3" xfId="5179" xr:uid="{00000000-0005-0000-0000-000025310000}"/>
    <cellStyle name="Normal 3 18 6 3 2" xfId="10349" xr:uid="{00000000-0005-0000-0000-000026310000}"/>
    <cellStyle name="Normal 3 18 6 4" xfId="10347" xr:uid="{00000000-0005-0000-0000-000027310000}"/>
    <cellStyle name="Normal 3 18 6 5" xfId="14158" xr:uid="{00000000-0005-0000-0000-000028310000}"/>
    <cellStyle name="Normal 3 18 7" xfId="1880" xr:uid="{00000000-0005-0000-0000-000029310000}"/>
    <cellStyle name="Normal 3 18 7 2" xfId="10350" xr:uid="{00000000-0005-0000-0000-00002A310000}"/>
    <cellStyle name="Normal 3 18 8" xfId="2867" xr:uid="{00000000-0005-0000-0000-00002B310000}"/>
    <cellStyle name="Normal 3 18 8 2" xfId="10351" xr:uid="{00000000-0005-0000-0000-00002C310000}"/>
    <cellStyle name="Normal 3 18 9" xfId="5156" xr:uid="{00000000-0005-0000-0000-00002D310000}"/>
    <cellStyle name="Normal 3 18 9 2" xfId="10352" xr:uid="{00000000-0005-0000-0000-00002E310000}"/>
    <cellStyle name="Normal 3 19" xfId="224" xr:uid="{00000000-0005-0000-0000-00002F310000}"/>
    <cellStyle name="Normal 3 19 10" xfId="10353" xr:uid="{00000000-0005-0000-0000-000030310000}"/>
    <cellStyle name="Normal 3 19 11" xfId="14159" xr:uid="{00000000-0005-0000-0000-000031310000}"/>
    <cellStyle name="Normal 3 19 2" xfId="657" xr:uid="{00000000-0005-0000-0000-000032310000}"/>
    <cellStyle name="Normal 3 19 2 2" xfId="658" xr:uid="{00000000-0005-0000-0000-000033310000}"/>
    <cellStyle name="Normal 3 19 2 2 2" xfId="1165" xr:uid="{00000000-0005-0000-0000-000034310000}"/>
    <cellStyle name="Normal 3 19 2 2 2 2" xfId="2895" xr:uid="{00000000-0005-0000-0000-000035310000}"/>
    <cellStyle name="Normal 3 19 2 2 2 2 2" xfId="5184" xr:uid="{00000000-0005-0000-0000-000036310000}"/>
    <cellStyle name="Normal 3 19 2 2 2 2 2 2" xfId="10358" xr:uid="{00000000-0005-0000-0000-000037310000}"/>
    <cellStyle name="Normal 3 19 2 2 2 2 3" xfId="10357" xr:uid="{00000000-0005-0000-0000-000038310000}"/>
    <cellStyle name="Normal 3 19 2 2 2 2 4" xfId="14163" xr:uid="{00000000-0005-0000-0000-000039310000}"/>
    <cellStyle name="Normal 3 19 2 2 2 3" xfId="2894" xr:uid="{00000000-0005-0000-0000-00003A310000}"/>
    <cellStyle name="Normal 3 19 2 2 2 3 2" xfId="10359" xr:uid="{00000000-0005-0000-0000-00003B310000}"/>
    <cellStyle name="Normal 3 19 2 2 2 4" xfId="5183" xr:uid="{00000000-0005-0000-0000-00003C310000}"/>
    <cellStyle name="Normal 3 19 2 2 2 4 2" xfId="10360" xr:uid="{00000000-0005-0000-0000-00003D310000}"/>
    <cellStyle name="Normal 3 19 2 2 2 5" xfId="10356" xr:uid="{00000000-0005-0000-0000-00003E310000}"/>
    <cellStyle name="Normal 3 19 2 2 2 6" xfId="14162" xr:uid="{00000000-0005-0000-0000-00003F310000}"/>
    <cellStyle name="Normal 3 19 2 2 3" xfId="1888" xr:uid="{00000000-0005-0000-0000-000040310000}"/>
    <cellStyle name="Normal 3 19 2 2 3 2" xfId="2896" xr:uid="{00000000-0005-0000-0000-000041310000}"/>
    <cellStyle name="Normal 3 19 2 2 3 2 2" xfId="10362" xr:uid="{00000000-0005-0000-0000-000042310000}"/>
    <cellStyle name="Normal 3 19 2 2 3 3" xfId="5185" xr:uid="{00000000-0005-0000-0000-000043310000}"/>
    <cellStyle name="Normal 3 19 2 2 3 3 2" xfId="10363" xr:uid="{00000000-0005-0000-0000-000044310000}"/>
    <cellStyle name="Normal 3 19 2 2 3 4" xfId="10361" xr:uid="{00000000-0005-0000-0000-000045310000}"/>
    <cellStyle name="Normal 3 19 2 2 3 5" xfId="14164" xr:uid="{00000000-0005-0000-0000-000046310000}"/>
    <cellStyle name="Normal 3 19 2 2 4" xfId="2893" xr:uid="{00000000-0005-0000-0000-000047310000}"/>
    <cellStyle name="Normal 3 19 2 2 4 2" xfId="10364" xr:uid="{00000000-0005-0000-0000-000048310000}"/>
    <cellStyle name="Normal 3 19 2 2 5" xfId="5182" xr:uid="{00000000-0005-0000-0000-000049310000}"/>
    <cellStyle name="Normal 3 19 2 2 5 2" xfId="10365" xr:uid="{00000000-0005-0000-0000-00004A310000}"/>
    <cellStyle name="Normal 3 19 2 2 6" xfId="10355" xr:uid="{00000000-0005-0000-0000-00004B310000}"/>
    <cellStyle name="Normal 3 19 2 2 7" xfId="14161" xr:uid="{00000000-0005-0000-0000-00004C310000}"/>
    <cellStyle name="Normal 3 19 2 3" xfId="659" xr:uid="{00000000-0005-0000-0000-00004D310000}"/>
    <cellStyle name="Normal 3 19 2 3 2" xfId="1166" xr:uid="{00000000-0005-0000-0000-00004E310000}"/>
    <cellStyle name="Normal 3 19 2 3 2 2" xfId="2899" xr:uid="{00000000-0005-0000-0000-00004F310000}"/>
    <cellStyle name="Normal 3 19 2 3 2 2 2" xfId="5188" xr:uid="{00000000-0005-0000-0000-000050310000}"/>
    <cellStyle name="Normal 3 19 2 3 2 2 2 2" xfId="10369" xr:uid="{00000000-0005-0000-0000-000051310000}"/>
    <cellStyle name="Normal 3 19 2 3 2 2 3" xfId="10368" xr:uid="{00000000-0005-0000-0000-000052310000}"/>
    <cellStyle name="Normal 3 19 2 3 2 2 4" xfId="14167" xr:uid="{00000000-0005-0000-0000-000053310000}"/>
    <cellStyle name="Normal 3 19 2 3 2 3" xfId="2898" xr:uid="{00000000-0005-0000-0000-000054310000}"/>
    <cellStyle name="Normal 3 19 2 3 2 3 2" xfId="10370" xr:uid="{00000000-0005-0000-0000-000055310000}"/>
    <cellStyle name="Normal 3 19 2 3 2 4" xfId="5187" xr:uid="{00000000-0005-0000-0000-000056310000}"/>
    <cellStyle name="Normal 3 19 2 3 2 4 2" xfId="10371" xr:uid="{00000000-0005-0000-0000-000057310000}"/>
    <cellStyle name="Normal 3 19 2 3 2 5" xfId="10367" xr:uid="{00000000-0005-0000-0000-000058310000}"/>
    <cellStyle name="Normal 3 19 2 3 2 6" xfId="14166" xr:uid="{00000000-0005-0000-0000-000059310000}"/>
    <cellStyle name="Normal 3 19 2 3 3" xfId="1889" xr:uid="{00000000-0005-0000-0000-00005A310000}"/>
    <cellStyle name="Normal 3 19 2 3 3 2" xfId="2900" xr:uid="{00000000-0005-0000-0000-00005B310000}"/>
    <cellStyle name="Normal 3 19 2 3 3 2 2" xfId="10373" xr:uid="{00000000-0005-0000-0000-00005C310000}"/>
    <cellStyle name="Normal 3 19 2 3 3 3" xfId="5189" xr:uid="{00000000-0005-0000-0000-00005D310000}"/>
    <cellStyle name="Normal 3 19 2 3 3 3 2" xfId="10374" xr:uid="{00000000-0005-0000-0000-00005E310000}"/>
    <cellStyle name="Normal 3 19 2 3 3 4" xfId="10372" xr:uid="{00000000-0005-0000-0000-00005F310000}"/>
    <cellStyle name="Normal 3 19 2 3 3 5" xfId="14168" xr:uid="{00000000-0005-0000-0000-000060310000}"/>
    <cellStyle name="Normal 3 19 2 3 4" xfId="2897" xr:uid="{00000000-0005-0000-0000-000061310000}"/>
    <cellStyle name="Normal 3 19 2 3 4 2" xfId="10375" xr:uid="{00000000-0005-0000-0000-000062310000}"/>
    <cellStyle name="Normal 3 19 2 3 5" xfId="5186" xr:uid="{00000000-0005-0000-0000-000063310000}"/>
    <cellStyle name="Normal 3 19 2 3 5 2" xfId="10376" xr:uid="{00000000-0005-0000-0000-000064310000}"/>
    <cellStyle name="Normal 3 19 2 3 6" xfId="10366" xr:uid="{00000000-0005-0000-0000-000065310000}"/>
    <cellStyle name="Normal 3 19 2 3 7" xfId="14165" xr:uid="{00000000-0005-0000-0000-000066310000}"/>
    <cellStyle name="Normal 3 19 2 4" xfId="1164" xr:uid="{00000000-0005-0000-0000-000067310000}"/>
    <cellStyle name="Normal 3 19 2 4 2" xfId="2902" xr:uid="{00000000-0005-0000-0000-000068310000}"/>
    <cellStyle name="Normal 3 19 2 4 2 2" xfId="5191" xr:uid="{00000000-0005-0000-0000-000069310000}"/>
    <cellStyle name="Normal 3 19 2 4 2 2 2" xfId="10379" xr:uid="{00000000-0005-0000-0000-00006A310000}"/>
    <cellStyle name="Normal 3 19 2 4 2 3" xfId="10378" xr:uid="{00000000-0005-0000-0000-00006B310000}"/>
    <cellStyle name="Normal 3 19 2 4 2 4" xfId="14170" xr:uid="{00000000-0005-0000-0000-00006C310000}"/>
    <cellStyle name="Normal 3 19 2 4 3" xfId="2901" xr:uid="{00000000-0005-0000-0000-00006D310000}"/>
    <cellStyle name="Normal 3 19 2 4 3 2" xfId="10380" xr:uid="{00000000-0005-0000-0000-00006E310000}"/>
    <cellStyle name="Normal 3 19 2 4 4" xfId="5190" xr:uid="{00000000-0005-0000-0000-00006F310000}"/>
    <cellStyle name="Normal 3 19 2 4 4 2" xfId="10381" xr:uid="{00000000-0005-0000-0000-000070310000}"/>
    <cellStyle name="Normal 3 19 2 4 5" xfId="10377" xr:uid="{00000000-0005-0000-0000-000071310000}"/>
    <cellStyle name="Normal 3 19 2 4 6" xfId="14169" xr:uid="{00000000-0005-0000-0000-000072310000}"/>
    <cellStyle name="Normal 3 19 2 5" xfId="1887" xr:uid="{00000000-0005-0000-0000-000073310000}"/>
    <cellStyle name="Normal 3 19 2 5 2" xfId="2903" xr:uid="{00000000-0005-0000-0000-000074310000}"/>
    <cellStyle name="Normal 3 19 2 5 2 2" xfId="10383" xr:uid="{00000000-0005-0000-0000-000075310000}"/>
    <cellStyle name="Normal 3 19 2 5 3" xfId="5192" xr:uid="{00000000-0005-0000-0000-000076310000}"/>
    <cellStyle name="Normal 3 19 2 5 3 2" xfId="10384" xr:uid="{00000000-0005-0000-0000-000077310000}"/>
    <cellStyle name="Normal 3 19 2 5 4" xfId="10382" xr:uid="{00000000-0005-0000-0000-000078310000}"/>
    <cellStyle name="Normal 3 19 2 5 5" xfId="14171" xr:uid="{00000000-0005-0000-0000-000079310000}"/>
    <cellStyle name="Normal 3 19 2 6" xfId="2892" xr:uid="{00000000-0005-0000-0000-00007A310000}"/>
    <cellStyle name="Normal 3 19 2 6 2" xfId="10385" xr:uid="{00000000-0005-0000-0000-00007B310000}"/>
    <cellStyle name="Normal 3 19 2 7" xfId="5181" xr:uid="{00000000-0005-0000-0000-00007C310000}"/>
    <cellStyle name="Normal 3 19 2 7 2" xfId="10386" xr:uid="{00000000-0005-0000-0000-00007D310000}"/>
    <cellStyle name="Normal 3 19 2 8" xfId="10354" xr:uid="{00000000-0005-0000-0000-00007E310000}"/>
    <cellStyle name="Normal 3 19 2 9" xfId="14160" xr:uid="{00000000-0005-0000-0000-00007F310000}"/>
    <cellStyle name="Normal 3 19 3" xfId="660" xr:uid="{00000000-0005-0000-0000-000080310000}"/>
    <cellStyle name="Normal 3 19 3 2" xfId="1167" xr:uid="{00000000-0005-0000-0000-000081310000}"/>
    <cellStyle name="Normal 3 19 3 2 2" xfId="2906" xr:uid="{00000000-0005-0000-0000-000082310000}"/>
    <cellStyle name="Normal 3 19 3 2 2 2" xfId="5195" xr:uid="{00000000-0005-0000-0000-000083310000}"/>
    <cellStyle name="Normal 3 19 3 2 2 2 2" xfId="10390" xr:uid="{00000000-0005-0000-0000-000084310000}"/>
    <cellStyle name="Normal 3 19 3 2 2 3" xfId="10389" xr:uid="{00000000-0005-0000-0000-000085310000}"/>
    <cellStyle name="Normal 3 19 3 2 2 4" xfId="14174" xr:uid="{00000000-0005-0000-0000-000086310000}"/>
    <cellStyle name="Normal 3 19 3 2 3" xfId="2905" xr:uid="{00000000-0005-0000-0000-000087310000}"/>
    <cellStyle name="Normal 3 19 3 2 3 2" xfId="10391" xr:uid="{00000000-0005-0000-0000-000088310000}"/>
    <cellStyle name="Normal 3 19 3 2 4" xfId="5194" xr:uid="{00000000-0005-0000-0000-000089310000}"/>
    <cellStyle name="Normal 3 19 3 2 4 2" xfId="10392" xr:uid="{00000000-0005-0000-0000-00008A310000}"/>
    <cellStyle name="Normal 3 19 3 2 5" xfId="10388" xr:uid="{00000000-0005-0000-0000-00008B310000}"/>
    <cellStyle name="Normal 3 19 3 2 6" xfId="14173" xr:uid="{00000000-0005-0000-0000-00008C310000}"/>
    <cellStyle name="Normal 3 19 3 3" xfId="1890" xr:uid="{00000000-0005-0000-0000-00008D310000}"/>
    <cellStyle name="Normal 3 19 3 3 2" xfId="2907" xr:uid="{00000000-0005-0000-0000-00008E310000}"/>
    <cellStyle name="Normal 3 19 3 3 2 2" xfId="10394" xr:uid="{00000000-0005-0000-0000-00008F310000}"/>
    <cellStyle name="Normal 3 19 3 3 3" xfId="5196" xr:uid="{00000000-0005-0000-0000-000090310000}"/>
    <cellStyle name="Normal 3 19 3 3 3 2" xfId="10395" xr:uid="{00000000-0005-0000-0000-000091310000}"/>
    <cellStyle name="Normal 3 19 3 3 4" xfId="10393" xr:uid="{00000000-0005-0000-0000-000092310000}"/>
    <cellStyle name="Normal 3 19 3 3 5" xfId="14175" xr:uid="{00000000-0005-0000-0000-000093310000}"/>
    <cellStyle name="Normal 3 19 3 4" xfId="2904" xr:uid="{00000000-0005-0000-0000-000094310000}"/>
    <cellStyle name="Normal 3 19 3 4 2" xfId="10396" xr:uid="{00000000-0005-0000-0000-000095310000}"/>
    <cellStyle name="Normal 3 19 3 5" xfId="5193" xr:uid="{00000000-0005-0000-0000-000096310000}"/>
    <cellStyle name="Normal 3 19 3 5 2" xfId="10397" xr:uid="{00000000-0005-0000-0000-000097310000}"/>
    <cellStyle name="Normal 3 19 3 6" xfId="10387" xr:uid="{00000000-0005-0000-0000-000098310000}"/>
    <cellStyle name="Normal 3 19 3 7" xfId="14172" xr:uid="{00000000-0005-0000-0000-000099310000}"/>
    <cellStyle name="Normal 3 19 4" xfId="661" xr:uid="{00000000-0005-0000-0000-00009A310000}"/>
    <cellStyle name="Normal 3 19 4 2" xfId="1168" xr:uid="{00000000-0005-0000-0000-00009B310000}"/>
    <cellStyle name="Normal 3 19 4 2 2" xfId="2910" xr:uid="{00000000-0005-0000-0000-00009C310000}"/>
    <cellStyle name="Normal 3 19 4 2 2 2" xfId="5199" xr:uid="{00000000-0005-0000-0000-00009D310000}"/>
    <cellStyle name="Normal 3 19 4 2 2 2 2" xfId="10401" xr:uid="{00000000-0005-0000-0000-00009E310000}"/>
    <cellStyle name="Normal 3 19 4 2 2 3" xfId="10400" xr:uid="{00000000-0005-0000-0000-00009F310000}"/>
    <cellStyle name="Normal 3 19 4 2 2 4" xfId="14178" xr:uid="{00000000-0005-0000-0000-0000A0310000}"/>
    <cellStyle name="Normal 3 19 4 2 3" xfId="2909" xr:uid="{00000000-0005-0000-0000-0000A1310000}"/>
    <cellStyle name="Normal 3 19 4 2 3 2" xfId="10402" xr:uid="{00000000-0005-0000-0000-0000A2310000}"/>
    <cellStyle name="Normal 3 19 4 2 4" xfId="5198" xr:uid="{00000000-0005-0000-0000-0000A3310000}"/>
    <cellStyle name="Normal 3 19 4 2 4 2" xfId="10403" xr:uid="{00000000-0005-0000-0000-0000A4310000}"/>
    <cellStyle name="Normal 3 19 4 2 5" xfId="10399" xr:uid="{00000000-0005-0000-0000-0000A5310000}"/>
    <cellStyle name="Normal 3 19 4 2 6" xfId="14177" xr:uid="{00000000-0005-0000-0000-0000A6310000}"/>
    <cellStyle name="Normal 3 19 4 3" xfId="1891" xr:uid="{00000000-0005-0000-0000-0000A7310000}"/>
    <cellStyle name="Normal 3 19 4 3 2" xfId="2911" xr:uid="{00000000-0005-0000-0000-0000A8310000}"/>
    <cellStyle name="Normal 3 19 4 3 2 2" xfId="10405" xr:uid="{00000000-0005-0000-0000-0000A9310000}"/>
    <cellStyle name="Normal 3 19 4 3 3" xfId="5200" xr:uid="{00000000-0005-0000-0000-0000AA310000}"/>
    <cellStyle name="Normal 3 19 4 3 3 2" xfId="10406" xr:uid="{00000000-0005-0000-0000-0000AB310000}"/>
    <cellStyle name="Normal 3 19 4 3 4" xfId="10404" xr:uid="{00000000-0005-0000-0000-0000AC310000}"/>
    <cellStyle name="Normal 3 19 4 3 5" xfId="14179" xr:uid="{00000000-0005-0000-0000-0000AD310000}"/>
    <cellStyle name="Normal 3 19 4 4" xfId="2908" xr:uid="{00000000-0005-0000-0000-0000AE310000}"/>
    <cellStyle name="Normal 3 19 4 4 2" xfId="10407" xr:uid="{00000000-0005-0000-0000-0000AF310000}"/>
    <cellStyle name="Normal 3 19 4 5" xfId="5197" xr:uid="{00000000-0005-0000-0000-0000B0310000}"/>
    <cellStyle name="Normal 3 19 4 5 2" xfId="10408" xr:uid="{00000000-0005-0000-0000-0000B1310000}"/>
    <cellStyle name="Normal 3 19 4 6" xfId="10398" xr:uid="{00000000-0005-0000-0000-0000B2310000}"/>
    <cellStyle name="Normal 3 19 4 7" xfId="14176" xr:uid="{00000000-0005-0000-0000-0000B3310000}"/>
    <cellStyle name="Normal 3 19 5" xfId="656" xr:uid="{00000000-0005-0000-0000-0000B4310000}"/>
    <cellStyle name="Normal 3 19 5 2" xfId="2913" xr:uid="{00000000-0005-0000-0000-0000B5310000}"/>
    <cellStyle name="Normal 3 19 5 2 2" xfId="5202" xr:uid="{00000000-0005-0000-0000-0000B6310000}"/>
    <cellStyle name="Normal 3 19 5 2 2 2" xfId="10411" xr:uid="{00000000-0005-0000-0000-0000B7310000}"/>
    <cellStyle name="Normal 3 19 5 2 3" xfId="10410" xr:uid="{00000000-0005-0000-0000-0000B8310000}"/>
    <cellStyle name="Normal 3 19 5 2 4" xfId="14181" xr:uid="{00000000-0005-0000-0000-0000B9310000}"/>
    <cellStyle name="Normal 3 19 5 3" xfId="2912" xr:uid="{00000000-0005-0000-0000-0000BA310000}"/>
    <cellStyle name="Normal 3 19 5 3 2" xfId="10412" xr:uid="{00000000-0005-0000-0000-0000BB310000}"/>
    <cellStyle name="Normal 3 19 5 4" xfId="5201" xr:uid="{00000000-0005-0000-0000-0000BC310000}"/>
    <cellStyle name="Normal 3 19 5 4 2" xfId="10413" xr:uid="{00000000-0005-0000-0000-0000BD310000}"/>
    <cellStyle name="Normal 3 19 5 5" xfId="10409" xr:uid="{00000000-0005-0000-0000-0000BE310000}"/>
    <cellStyle name="Normal 3 19 5 6" xfId="14180" xr:uid="{00000000-0005-0000-0000-0000BF310000}"/>
    <cellStyle name="Normal 3 19 6" xfId="1163" xr:uid="{00000000-0005-0000-0000-0000C0310000}"/>
    <cellStyle name="Normal 3 19 6 2" xfId="2914" xr:uid="{00000000-0005-0000-0000-0000C1310000}"/>
    <cellStyle name="Normal 3 19 6 2 2" xfId="10415" xr:uid="{00000000-0005-0000-0000-0000C2310000}"/>
    <cellStyle name="Normal 3 19 6 3" xfId="5203" xr:uid="{00000000-0005-0000-0000-0000C3310000}"/>
    <cellStyle name="Normal 3 19 6 3 2" xfId="10416" xr:uid="{00000000-0005-0000-0000-0000C4310000}"/>
    <cellStyle name="Normal 3 19 6 4" xfId="10414" xr:uid="{00000000-0005-0000-0000-0000C5310000}"/>
    <cellStyle name="Normal 3 19 6 5" xfId="14182" xr:uid="{00000000-0005-0000-0000-0000C6310000}"/>
    <cellStyle name="Normal 3 19 7" xfId="1886" xr:uid="{00000000-0005-0000-0000-0000C7310000}"/>
    <cellStyle name="Normal 3 19 7 2" xfId="10417" xr:uid="{00000000-0005-0000-0000-0000C8310000}"/>
    <cellStyle name="Normal 3 19 8" xfId="2891" xr:uid="{00000000-0005-0000-0000-0000C9310000}"/>
    <cellStyle name="Normal 3 19 8 2" xfId="10418" xr:uid="{00000000-0005-0000-0000-0000CA310000}"/>
    <cellStyle name="Normal 3 19 9" xfId="5180" xr:uid="{00000000-0005-0000-0000-0000CB310000}"/>
    <cellStyle name="Normal 3 19 9 2" xfId="10419" xr:uid="{00000000-0005-0000-0000-0000CC310000}"/>
    <cellStyle name="Normal 3 2" xfId="225" xr:uid="{00000000-0005-0000-0000-0000CD310000}"/>
    <cellStyle name="Normal 3 2 2" xfId="226" xr:uid="{00000000-0005-0000-0000-0000CE310000}"/>
    <cellStyle name="Normal 3 2 2 10" xfId="14183" xr:uid="{00000000-0005-0000-0000-0000CF310000}"/>
    <cellStyle name="Normal 3 2 2 2" xfId="663" xr:uid="{00000000-0005-0000-0000-0000D0310000}"/>
    <cellStyle name="Normal 3 2 2 2 2" xfId="1170" xr:uid="{00000000-0005-0000-0000-0000D1310000}"/>
    <cellStyle name="Normal 3 2 2 2 2 2" xfId="2918" xr:uid="{00000000-0005-0000-0000-0000D2310000}"/>
    <cellStyle name="Normal 3 2 2 2 2 2 2" xfId="5207" xr:uid="{00000000-0005-0000-0000-0000D3310000}"/>
    <cellStyle name="Normal 3 2 2 2 2 2 2 2" xfId="10425" xr:uid="{00000000-0005-0000-0000-0000D4310000}"/>
    <cellStyle name="Normal 3 2 2 2 2 2 3" xfId="10424" xr:uid="{00000000-0005-0000-0000-0000D5310000}"/>
    <cellStyle name="Normal 3 2 2 2 2 2 4" xfId="14186" xr:uid="{00000000-0005-0000-0000-0000D6310000}"/>
    <cellStyle name="Normal 3 2 2 2 2 3" xfId="2917" xr:uid="{00000000-0005-0000-0000-0000D7310000}"/>
    <cellStyle name="Normal 3 2 2 2 2 3 2" xfId="10426" xr:uid="{00000000-0005-0000-0000-0000D8310000}"/>
    <cellStyle name="Normal 3 2 2 2 2 4" xfId="5206" xr:uid="{00000000-0005-0000-0000-0000D9310000}"/>
    <cellStyle name="Normal 3 2 2 2 2 4 2" xfId="10427" xr:uid="{00000000-0005-0000-0000-0000DA310000}"/>
    <cellStyle name="Normal 3 2 2 2 2 5" xfId="10423" xr:uid="{00000000-0005-0000-0000-0000DB310000}"/>
    <cellStyle name="Normal 3 2 2 2 2 6" xfId="14185" xr:uid="{00000000-0005-0000-0000-0000DC310000}"/>
    <cellStyle name="Normal 3 2 2 2 3" xfId="1893" xr:uid="{00000000-0005-0000-0000-0000DD310000}"/>
    <cellStyle name="Normal 3 2 2 2 3 2" xfId="2919" xr:uid="{00000000-0005-0000-0000-0000DE310000}"/>
    <cellStyle name="Normal 3 2 2 2 3 2 2" xfId="10429" xr:uid="{00000000-0005-0000-0000-0000DF310000}"/>
    <cellStyle name="Normal 3 2 2 2 3 3" xfId="5208" xr:uid="{00000000-0005-0000-0000-0000E0310000}"/>
    <cellStyle name="Normal 3 2 2 2 3 3 2" xfId="10430" xr:uid="{00000000-0005-0000-0000-0000E1310000}"/>
    <cellStyle name="Normal 3 2 2 2 3 4" xfId="10428" xr:uid="{00000000-0005-0000-0000-0000E2310000}"/>
    <cellStyle name="Normal 3 2 2 2 3 5" xfId="14187" xr:uid="{00000000-0005-0000-0000-0000E3310000}"/>
    <cellStyle name="Normal 3 2 2 2 4" xfId="2916" xr:uid="{00000000-0005-0000-0000-0000E4310000}"/>
    <cellStyle name="Normal 3 2 2 2 4 2" xfId="10431" xr:uid="{00000000-0005-0000-0000-0000E5310000}"/>
    <cellStyle name="Normal 3 2 2 2 5" xfId="5205" xr:uid="{00000000-0005-0000-0000-0000E6310000}"/>
    <cellStyle name="Normal 3 2 2 2 5 2" xfId="10432" xr:uid="{00000000-0005-0000-0000-0000E7310000}"/>
    <cellStyle name="Normal 3 2 2 2 6" xfId="10422" xr:uid="{00000000-0005-0000-0000-0000E8310000}"/>
    <cellStyle name="Normal 3 2 2 2 7" xfId="14184" xr:uid="{00000000-0005-0000-0000-0000E9310000}"/>
    <cellStyle name="Normal 3 2 2 3" xfId="664" xr:uid="{00000000-0005-0000-0000-0000EA310000}"/>
    <cellStyle name="Normal 3 2 2 3 2" xfId="1171" xr:uid="{00000000-0005-0000-0000-0000EB310000}"/>
    <cellStyle name="Normal 3 2 2 3 2 2" xfId="2922" xr:uid="{00000000-0005-0000-0000-0000EC310000}"/>
    <cellStyle name="Normal 3 2 2 3 2 2 2" xfId="5211" xr:uid="{00000000-0005-0000-0000-0000ED310000}"/>
    <cellStyle name="Normal 3 2 2 3 2 2 2 2" xfId="10436" xr:uid="{00000000-0005-0000-0000-0000EE310000}"/>
    <cellStyle name="Normal 3 2 2 3 2 2 3" xfId="10435" xr:uid="{00000000-0005-0000-0000-0000EF310000}"/>
    <cellStyle name="Normal 3 2 2 3 2 2 4" xfId="14190" xr:uid="{00000000-0005-0000-0000-0000F0310000}"/>
    <cellStyle name="Normal 3 2 2 3 2 3" xfId="2921" xr:uid="{00000000-0005-0000-0000-0000F1310000}"/>
    <cellStyle name="Normal 3 2 2 3 2 3 2" xfId="10437" xr:uid="{00000000-0005-0000-0000-0000F2310000}"/>
    <cellStyle name="Normal 3 2 2 3 2 4" xfId="5210" xr:uid="{00000000-0005-0000-0000-0000F3310000}"/>
    <cellStyle name="Normal 3 2 2 3 2 4 2" xfId="10438" xr:uid="{00000000-0005-0000-0000-0000F4310000}"/>
    <cellStyle name="Normal 3 2 2 3 2 5" xfId="10434" xr:uid="{00000000-0005-0000-0000-0000F5310000}"/>
    <cellStyle name="Normal 3 2 2 3 2 6" xfId="14189" xr:uid="{00000000-0005-0000-0000-0000F6310000}"/>
    <cellStyle name="Normal 3 2 2 3 3" xfId="1894" xr:uid="{00000000-0005-0000-0000-0000F7310000}"/>
    <cellStyle name="Normal 3 2 2 3 3 2" xfId="2923" xr:uid="{00000000-0005-0000-0000-0000F8310000}"/>
    <cellStyle name="Normal 3 2 2 3 3 2 2" xfId="10440" xr:uid="{00000000-0005-0000-0000-0000F9310000}"/>
    <cellStyle name="Normal 3 2 2 3 3 3" xfId="5212" xr:uid="{00000000-0005-0000-0000-0000FA310000}"/>
    <cellStyle name="Normal 3 2 2 3 3 3 2" xfId="10441" xr:uid="{00000000-0005-0000-0000-0000FB310000}"/>
    <cellStyle name="Normal 3 2 2 3 3 4" xfId="10439" xr:uid="{00000000-0005-0000-0000-0000FC310000}"/>
    <cellStyle name="Normal 3 2 2 3 3 5" xfId="14191" xr:uid="{00000000-0005-0000-0000-0000FD310000}"/>
    <cellStyle name="Normal 3 2 2 3 4" xfId="2920" xr:uid="{00000000-0005-0000-0000-0000FE310000}"/>
    <cellStyle name="Normal 3 2 2 3 4 2" xfId="10442" xr:uid="{00000000-0005-0000-0000-0000FF310000}"/>
    <cellStyle name="Normal 3 2 2 3 5" xfId="5209" xr:uid="{00000000-0005-0000-0000-000000320000}"/>
    <cellStyle name="Normal 3 2 2 3 5 2" xfId="10443" xr:uid="{00000000-0005-0000-0000-000001320000}"/>
    <cellStyle name="Normal 3 2 2 3 6" xfId="10433" xr:uid="{00000000-0005-0000-0000-000002320000}"/>
    <cellStyle name="Normal 3 2 2 3 7" xfId="14188" xr:uid="{00000000-0005-0000-0000-000003320000}"/>
    <cellStyle name="Normal 3 2 2 4" xfId="662" xr:uid="{00000000-0005-0000-0000-000004320000}"/>
    <cellStyle name="Normal 3 2 2 4 2" xfId="2925" xr:uid="{00000000-0005-0000-0000-000005320000}"/>
    <cellStyle name="Normal 3 2 2 4 2 2" xfId="5214" xr:uid="{00000000-0005-0000-0000-000006320000}"/>
    <cellStyle name="Normal 3 2 2 4 2 2 2" xfId="10446" xr:uid="{00000000-0005-0000-0000-000007320000}"/>
    <cellStyle name="Normal 3 2 2 4 2 3" xfId="10445" xr:uid="{00000000-0005-0000-0000-000008320000}"/>
    <cellStyle name="Normal 3 2 2 4 2 4" xfId="14193" xr:uid="{00000000-0005-0000-0000-000009320000}"/>
    <cellStyle name="Normal 3 2 2 4 3" xfId="2924" xr:uid="{00000000-0005-0000-0000-00000A320000}"/>
    <cellStyle name="Normal 3 2 2 4 3 2" xfId="10447" xr:uid="{00000000-0005-0000-0000-00000B320000}"/>
    <cellStyle name="Normal 3 2 2 4 4" xfId="5213" xr:uid="{00000000-0005-0000-0000-00000C320000}"/>
    <cellStyle name="Normal 3 2 2 4 4 2" xfId="10448" xr:uid="{00000000-0005-0000-0000-00000D320000}"/>
    <cellStyle name="Normal 3 2 2 4 5" xfId="10444" xr:uid="{00000000-0005-0000-0000-00000E320000}"/>
    <cellStyle name="Normal 3 2 2 4 6" xfId="14192" xr:uid="{00000000-0005-0000-0000-00000F320000}"/>
    <cellStyle name="Normal 3 2 2 5" xfId="1169" xr:uid="{00000000-0005-0000-0000-000010320000}"/>
    <cellStyle name="Normal 3 2 2 5 2" xfId="2926" xr:uid="{00000000-0005-0000-0000-000011320000}"/>
    <cellStyle name="Normal 3 2 2 5 2 2" xfId="10450" xr:uid="{00000000-0005-0000-0000-000012320000}"/>
    <cellStyle name="Normal 3 2 2 5 3" xfId="5215" xr:uid="{00000000-0005-0000-0000-000013320000}"/>
    <cellStyle name="Normal 3 2 2 5 3 2" xfId="10451" xr:uid="{00000000-0005-0000-0000-000014320000}"/>
    <cellStyle name="Normal 3 2 2 5 4" xfId="10449" xr:uid="{00000000-0005-0000-0000-000015320000}"/>
    <cellStyle name="Normal 3 2 2 5 5" xfId="14194" xr:uid="{00000000-0005-0000-0000-000016320000}"/>
    <cellStyle name="Normal 3 2 2 6" xfId="1892" xr:uid="{00000000-0005-0000-0000-000017320000}"/>
    <cellStyle name="Normal 3 2 2 6 2" xfId="10452" xr:uid="{00000000-0005-0000-0000-000018320000}"/>
    <cellStyle name="Normal 3 2 2 7" xfId="2915" xr:uid="{00000000-0005-0000-0000-000019320000}"/>
    <cellStyle name="Normal 3 2 2 7 2" xfId="10453" xr:uid="{00000000-0005-0000-0000-00001A320000}"/>
    <cellStyle name="Normal 3 2 2 8" xfId="5204" xr:uid="{00000000-0005-0000-0000-00001B320000}"/>
    <cellStyle name="Normal 3 2 2 8 2" xfId="10454" xr:uid="{00000000-0005-0000-0000-00001C320000}"/>
    <cellStyle name="Normal 3 2 2 9" xfId="10421" xr:uid="{00000000-0005-0000-0000-00001D320000}"/>
    <cellStyle name="Normal 3 2 3" xfId="665" xr:uid="{00000000-0005-0000-0000-00001E320000}"/>
    <cellStyle name="Normal 3 2 3 2" xfId="1172" xr:uid="{00000000-0005-0000-0000-00001F320000}"/>
    <cellStyle name="Normal 3 2 3 2 2" xfId="2929" xr:uid="{00000000-0005-0000-0000-000020320000}"/>
    <cellStyle name="Normal 3 2 3 2 2 2" xfId="5218" xr:uid="{00000000-0005-0000-0000-000021320000}"/>
    <cellStyle name="Normal 3 2 3 2 2 2 2" xfId="10458" xr:uid="{00000000-0005-0000-0000-000022320000}"/>
    <cellStyle name="Normal 3 2 3 2 2 3" xfId="10457" xr:uid="{00000000-0005-0000-0000-000023320000}"/>
    <cellStyle name="Normal 3 2 3 2 2 4" xfId="14197" xr:uid="{00000000-0005-0000-0000-000024320000}"/>
    <cellStyle name="Normal 3 2 3 2 3" xfId="2928" xr:uid="{00000000-0005-0000-0000-000025320000}"/>
    <cellStyle name="Normal 3 2 3 2 3 2" xfId="10459" xr:uid="{00000000-0005-0000-0000-000026320000}"/>
    <cellStyle name="Normal 3 2 3 2 4" xfId="5217" xr:uid="{00000000-0005-0000-0000-000027320000}"/>
    <cellStyle name="Normal 3 2 3 2 4 2" xfId="10460" xr:uid="{00000000-0005-0000-0000-000028320000}"/>
    <cellStyle name="Normal 3 2 3 2 5" xfId="10456" xr:uid="{00000000-0005-0000-0000-000029320000}"/>
    <cellStyle name="Normal 3 2 3 2 6" xfId="14196" xr:uid="{00000000-0005-0000-0000-00002A320000}"/>
    <cellStyle name="Normal 3 2 3 3" xfId="1895" xr:uid="{00000000-0005-0000-0000-00002B320000}"/>
    <cellStyle name="Normal 3 2 3 3 2" xfId="2930" xr:uid="{00000000-0005-0000-0000-00002C320000}"/>
    <cellStyle name="Normal 3 2 3 3 2 2" xfId="10462" xr:uid="{00000000-0005-0000-0000-00002D320000}"/>
    <cellStyle name="Normal 3 2 3 3 3" xfId="5219" xr:uid="{00000000-0005-0000-0000-00002E320000}"/>
    <cellStyle name="Normal 3 2 3 3 3 2" xfId="10463" xr:uid="{00000000-0005-0000-0000-00002F320000}"/>
    <cellStyle name="Normal 3 2 3 3 4" xfId="10461" xr:uid="{00000000-0005-0000-0000-000030320000}"/>
    <cellStyle name="Normal 3 2 3 3 5" xfId="14198" xr:uid="{00000000-0005-0000-0000-000031320000}"/>
    <cellStyle name="Normal 3 2 3 4" xfId="2927" xr:uid="{00000000-0005-0000-0000-000032320000}"/>
    <cellStyle name="Normal 3 2 3 4 2" xfId="10464" xr:uid="{00000000-0005-0000-0000-000033320000}"/>
    <cellStyle name="Normal 3 2 3 5" xfId="5216" xr:uid="{00000000-0005-0000-0000-000034320000}"/>
    <cellStyle name="Normal 3 2 3 5 2" xfId="10465" xr:uid="{00000000-0005-0000-0000-000035320000}"/>
    <cellStyle name="Normal 3 2 3 6" xfId="10455" xr:uid="{00000000-0005-0000-0000-000036320000}"/>
    <cellStyle name="Normal 3 2 3 7" xfId="14195" xr:uid="{00000000-0005-0000-0000-000037320000}"/>
    <cellStyle name="Normal 3 2 4" xfId="666" xr:uid="{00000000-0005-0000-0000-000038320000}"/>
    <cellStyle name="Normal 3 2 4 2" xfId="1173" xr:uid="{00000000-0005-0000-0000-000039320000}"/>
    <cellStyle name="Normal 3 2 4 2 2" xfId="2933" xr:uid="{00000000-0005-0000-0000-00003A320000}"/>
    <cellStyle name="Normal 3 2 4 2 2 2" xfId="5222" xr:uid="{00000000-0005-0000-0000-00003B320000}"/>
    <cellStyle name="Normal 3 2 4 2 2 2 2" xfId="10469" xr:uid="{00000000-0005-0000-0000-00003C320000}"/>
    <cellStyle name="Normal 3 2 4 2 2 3" xfId="10468" xr:uid="{00000000-0005-0000-0000-00003D320000}"/>
    <cellStyle name="Normal 3 2 4 2 2 4" xfId="14201" xr:uid="{00000000-0005-0000-0000-00003E320000}"/>
    <cellStyle name="Normal 3 2 4 2 3" xfId="2932" xr:uid="{00000000-0005-0000-0000-00003F320000}"/>
    <cellStyle name="Normal 3 2 4 2 3 2" xfId="10470" xr:uid="{00000000-0005-0000-0000-000040320000}"/>
    <cellStyle name="Normal 3 2 4 2 4" xfId="5221" xr:uid="{00000000-0005-0000-0000-000041320000}"/>
    <cellStyle name="Normal 3 2 4 2 4 2" xfId="10471" xr:uid="{00000000-0005-0000-0000-000042320000}"/>
    <cellStyle name="Normal 3 2 4 2 5" xfId="10467" xr:uid="{00000000-0005-0000-0000-000043320000}"/>
    <cellStyle name="Normal 3 2 4 2 6" xfId="14200" xr:uid="{00000000-0005-0000-0000-000044320000}"/>
    <cellStyle name="Normal 3 2 4 3" xfId="1896" xr:uid="{00000000-0005-0000-0000-000045320000}"/>
    <cellStyle name="Normal 3 2 4 3 2" xfId="2934" xr:uid="{00000000-0005-0000-0000-000046320000}"/>
    <cellStyle name="Normal 3 2 4 3 2 2" xfId="10473" xr:uid="{00000000-0005-0000-0000-000047320000}"/>
    <cellStyle name="Normal 3 2 4 3 3" xfId="5223" xr:uid="{00000000-0005-0000-0000-000048320000}"/>
    <cellStyle name="Normal 3 2 4 3 3 2" xfId="10474" xr:uid="{00000000-0005-0000-0000-000049320000}"/>
    <cellStyle name="Normal 3 2 4 3 4" xfId="10472" xr:uid="{00000000-0005-0000-0000-00004A320000}"/>
    <cellStyle name="Normal 3 2 4 3 5" xfId="14202" xr:uid="{00000000-0005-0000-0000-00004B320000}"/>
    <cellStyle name="Normal 3 2 4 4" xfId="2931" xr:uid="{00000000-0005-0000-0000-00004C320000}"/>
    <cellStyle name="Normal 3 2 4 4 2" xfId="10475" xr:uid="{00000000-0005-0000-0000-00004D320000}"/>
    <cellStyle name="Normal 3 2 4 5" xfId="5220" xr:uid="{00000000-0005-0000-0000-00004E320000}"/>
    <cellStyle name="Normal 3 2 4 5 2" xfId="10476" xr:uid="{00000000-0005-0000-0000-00004F320000}"/>
    <cellStyle name="Normal 3 2 4 6" xfId="10466" xr:uid="{00000000-0005-0000-0000-000050320000}"/>
    <cellStyle name="Normal 3 2 4 7" xfId="14199" xr:uid="{00000000-0005-0000-0000-000051320000}"/>
    <cellStyle name="Normal 3 2 5" xfId="2935" xr:uid="{00000000-0005-0000-0000-000052320000}"/>
    <cellStyle name="Normal 3 2 5 2" xfId="2936" xr:uid="{00000000-0005-0000-0000-000053320000}"/>
    <cellStyle name="Normal 3 2 5 2 2" xfId="5225" xr:uid="{00000000-0005-0000-0000-000054320000}"/>
    <cellStyle name="Normal 3 2 5 2 2 2" xfId="10479" xr:uid="{00000000-0005-0000-0000-000055320000}"/>
    <cellStyle name="Normal 3 2 5 2 3" xfId="10478" xr:uid="{00000000-0005-0000-0000-000056320000}"/>
    <cellStyle name="Normal 3 2 5 2 4" xfId="14204" xr:uid="{00000000-0005-0000-0000-000057320000}"/>
    <cellStyle name="Normal 3 2 5 3" xfId="5224" xr:uid="{00000000-0005-0000-0000-000058320000}"/>
    <cellStyle name="Normal 3 2 5 3 2" xfId="10480" xr:uid="{00000000-0005-0000-0000-000059320000}"/>
    <cellStyle name="Normal 3 2 5 4" xfId="10477" xr:uid="{00000000-0005-0000-0000-00005A320000}"/>
    <cellStyle name="Normal 3 2 5 5" xfId="14203" xr:uid="{00000000-0005-0000-0000-00005B320000}"/>
    <cellStyle name="Normal 3 2 6" xfId="2937" xr:uid="{00000000-0005-0000-0000-00005C320000}"/>
    <cellStyle name="Normal 3 2 6 2" xfId="5226" xr:uid="{00000000-0005-0000-0000-00005D320000}"/>
    <cellStyle name="Normal 3 2 6 2 2" xfId="10482" xr:uid="{00000000-0005-0000-0000-00005E320000}"/>
    <cellStyle name="Normal 3 2 6 3" xfId="10481" xr:uid="{00000000-0005-0000-0000-00005F320000}"/>
    <cellStyle name="Normal 3 2 6 4" xfId="14205" xr:uid="{00000000-0005-0000-0000-000060320000}"/>
    <cellStyle name="Normal 3 2 7" xfId="10420" xr:uid="{00000000-0005-0000-0000-000061320000}"/>
    <cellStyle name="Normal 3 20" xfId="227" xr:uid="{00000000-0005-0000-0000-000062320000}"/>
    <cellStyle name="Normal 3 20 10" xfId="10483" xr:uid="{00000000-0005-0000-0000-000063320000}"/>
    <cellStyle name="Normal 3 20 11" xfId="14206" xr:uid="{00000000-0005-0000-0000-000064320000}"/>
    <cellStyle name="Normal 3 20 2" xfId="668" xr:uid="{00000000-0005-0000-0000-000065320000}"/>
    <cellStyle name="Normal 3 20 2 2" xfId="669" xr:uid="{00000000-0005-0000-0000-000066320000}"/>
    <cellStyle name="Normal 3 20 2 2 2" xfId="1176" xr:uid="{00000000-0005-0000-0000-000067320000}"/>
    <cellStyle name="Normal 3 20 2 2 2 2" xfId="2942" xr:uid="{00000000-0005-0000-0000-000068320000}"/>
    <cellStyle name="Normal 3 20 2 2 2 2 2" xfId="5231" xr:uid="{00000000-0005-0000-0000-000069320000}"/>
    <cellStyle name="Normal 3 20 2 2 2 2 2 2" xfId="10488" xr:uid="{00000000-0005-0000-0000-00006A320000}"/>
    <cellStyle name="Normal 3 20 2 2 2 2 3" xfId="10487" xr:uid="{00000000-0005-0000-0000-00006B320000}"/>
    <cellStyle name="Normal 3 20 2 2 2 2 4" xfId="14210" xr:uid="{00000000-0005-0000-0000-00006C320000}"/>
    <cellStyle name="Normal 3 20 2 2 2 3" xfId="2941" xr:uid="{00000000-0005-0000-0000-00006D320000}"/>
    <cellStyle name="Normal 3 20 2 2 2 3 2" xfId="10489" xr:uid="{00000000-0005-0000-0000-00006E320000}"/>
    <cellStyle name="Normal 3 20 2 2 2 4" xfId="5230" xr:uid="{00000000-0005-0000-0000-00006F320000}"/>
    <cellStyle name="Normal 3 20 2 2 2 4 2" xfId="10490" xr:uid="{00000000-0005-0000-0000-000070320000}"/>
    <cellStyle name="Normal 3 20 2 2 2 5" xfId="10486" xr:uid="{00000000-0005-0000-0000-000071320000}"/>
    <cellStyle name="Normal 3 20 2 2 2 6" xfId="14209" xr:uid="{00000000-0005-0000-0000-000072320000}"/>
    <cellStyle name="Normal 3 20 2 2 3" xfId="1899" xr:uid="{00000000-0005-0000-0000-000073320000}"/>
    <cellStyle name="Normal 3 20 2 2 3 2" xfId="2943" xr:uid="{00000000-0005-0000-0000-000074320000}"/>
    <cellStyle name="Normal 3 20 2 2 3 2 2" xfId="10492" xr:uid="{00000000-0005-0000-0000-000075320000}"/>
    <cellStyle name="Normal 3 20 2 2 3 3" xfId="5232" xr:uid="{00000000-0005-0000-0000-000076320000}"/>
    <cellStyle name="Normal 3 20 2 2 3 3 2" xfId="10493" xr:uid="{00000000-0005-0000-0000-000077320000}"/>
    <cellStyle name="Normal 3 20 2 2 3 4" xfId="10491" xr:uid="{00000000-0005-0000-0000-000078320000}"/>
    <cellStyle name="Normal 3 20 2 2 3 5" xfId="14211" xr:uid="{00000000-0005-0000-0000-000079320000}"/>
    <cellStyle name="Normal 3 20 2 2 4" xfId="2940" xr:uid="{00000000-0005-0000-0000-00007A320000}"/>
    <cellStyle name="Normal 3 20 2 2 4 2" xfId="10494" xr:uid="{00000000-0005-0000-0000-00007B320000}"/>
    <cellStyle name="Normal 3 20 2 2 5" xfId="5229" xr:uid="{00000000-0005-0000-0000-00007C320000}"/>
    <cellStyle name="Normal 3 20 2 2 5 2" xfId="10495" xr:uid="{00000000-0005-0000-0000-00007D320000}"/>
    <cellStyle name="Normal 3 20 2 2 6" xfId="10485" xr:uid="{00000000-0005-0000-0000-00007E320000}"/>
    <cellStyle name="Normal 3 20 2 2 7" xfId="14208" xr:uid="{00000000-0005-0000-0000-00007F320000}"/>
    <cellStyle name="Normal 3 20 2 3" xfId="670" xr:uid="{00000000-0005-0000-0000-000080320000}"/>
    <cellStyle name="Normal 3 20 2 3 2" xfId="1177" xr:uid="{00000000-0005-0000-0000-000081320000}"/>
    <cellStyle name="Normal 3 20 2 3 2 2" xfId="2946" xr:uid="{00000000-0005-0000-0000-000082320000}"/>
    <cellStyle name="Normal 3 20 2 3 2 2 2" xfId="5235" xr:uid="{00000000-0005-0000-0000-000083320000}"/>
    <cellStyle name="Normal 3 20 2 3 2 2 2 2" xfId="10499" xr:uid="{00000000-0005-0000-0000-000084320000}"/>
    <cellStyle name="Normal 3 20 2 3 2 2 3" xfId="10498" xr:uid="{00000000-0005-0000-0000-000085320000}"/>
    <cellStyle name="Normal 3 20 2 3 2 2 4" xfId="14214" xr:uid="{00000000-0005-0000-0000-000086320000}"/>
    <cellStyle name="Normal 3 20 2 3 2 3" xfId="2945" xr:uid="{00000000-0005-0000-0000-000087320000}"/>
    <cellStyle name="Normal 3 20 2 3 2 3 2" xfId="10500" xr:uid="{00000000-0005-0000-0000-000088320000}"/>
    <cellStyle name="Normal 3 20 2 3 2 4" xfId="5234" xr:uid="{00000000-0005-0000-0000-000089320000}"/>
    <cellStyle name="Normal 3 20 2 3 2 4 2" xfId="10501" xr:uid="{00000000-0005-0000-0000-00008A320000}"/>
    <cellStyle name="Normal 3 20 2 3 2 5" xfId="10497" xr:uid="{00000000-0005-0000-0000-00008B320000}"/>
    <cellStyle name="Normal 3 20 2 3 2 6" xfId="14213" xr:uid="{00000000-0005-0000-0000-00008C320000}"/>
    <cellStyle name="Normal 3 20 2 3 3" xfId="1900" xr:uid="{00000000-0005-0000-0000-00008D320000}"/>
    <cellStyle name="Normal 3 20 2 3 3 2" xfId="2947" xr:uid="{00000000-0005-0000-0000-00008E320000}"/>
    <cellStyle name="Normal 3 20 2 3 3 2 2" xfId="10503" xr:uid="{00000000-0005-0000-0000-00008F320000}"/>
    <cellStyle name="Normal 3 20 2 3 3 3" xfId="5236" xr:uid="{00000000-0005-0000-0000-000090320000}"/>
    <cellStyle name="Normal 3 20 2 3 3 3 2" xfId="10504" xr:uid="{00000000-0005-0000-0000-000091320000}"/>
    <cellStyle name="Normal 3 20 2 3 3 4" xfId="10502" xr:uid="{00000000-0005-0000-0000-000092320000}"/>
    <cellStyle name="Normal 3 20 2 3 3 5" xfId="14215" xr:uid="{00000000-0005-0000-0000-000093320000}"/>
    <cellStyle name="Normal 3 20 2 3 4" xfId="2944" xr:uid="{00000000-0005-0000-0000-000094320000}"/>
    <cellStyle name="Normal 3 20 2 3 4 2" xfId="10505" xr:uid="{00000000-0005-0000-0000-000095320000}"/>
    <cellStyle name="Normal 3 20 2 3 5" xfId="5233" xr:uid="{00000000-0005-0000-0000-000096320000}"/>
    <cellStyle name="Normal 3 20 2 3 5 2" xfId="10506" xr:uid="{00000000-0005-0000-0000-000097320000}"/>
    <cellStyle name="Normal 3 20 2 3 6" xfId="10496" xr:uid="{00000000-0005-0000-0000-000098320000}"/>
    <cellStyle name="Normal 3 20 2 3 7" xfId="14212" xr:uid="{00000000-0005-0000-0000-000099320000}"/>
    <cellStyle name="Normal 3 20 2 4" xfId="1175" xr:uid="{00000000-0005-0000-0000-00009A320000}"/>
    <cellStyle name="Normal 3 20 2 4 2" xfId="2949" xr:uid="{00000000-0005-0000-0000-00009B320000}"/>
    <cellStyle name="Normal 3 20 2 4 2 2" xfId="5238" xr:uid="{00000000-0005-0000-0000-00009C320000}"/>
    <cellStyle name="Normal 3 20 2 4 2 2 2" xfId="10509" xr:uid="{00000000-0005-0000-0000-00009D320000}"/>
    <cellStyle name="Normal 3 20 2 4 2 3" xfId="10508" xr:uid="{00000000-0005-0000-0000-00009E320000}"/>
    <cellStyle name="Normal 3 20 2 4 2 4" xfId="14217" xr:uid="{00000000-0005-0000-0000-00009F320000}"/>
    <cellStyle name="Normal 3 20 2 4 3" xfId="2948" xr:uid="{00000000-0005-0000-0000-0000A0320000}"/>
    <cellStyle name="Normal 3 20 2 4 3 2" xfId="10510" xr:uid="{00000000-0005-0000-0000-0000A1320000}"/>
    <cellStyle name="Normal 3 20 2 4 4" xfId="5237" xr:uid="{00000000-0005-0000-0000-0000A2320000}"/>
    <cellStyle name="Normal 3 20 2 4 4 2" xfId="10511" xr:uid="{00000000-0005-0000-0000-0000A3320000}"/>
    <cellStyle name="Normal 3 20 2 4 5" xfId="10507" xr:uid="{00000000-0005-0000-0000-0000A4320000}"/>
    <cellStyle name="Normal 3 20 2 4 6" xfId="14216" xr:uid="{00000000-0005-0000-0000-0000A5320000}"/>
    <cellStyle name="Normal 3 20 2 5" xfId="1898" xr:uid="{00000000-0005-0000-0000-0000A6320000}"/>
    <cellStyle name="Normal 3 20 2 5 2" xfId="2950" xr:uid="{00000000-0005-0000-0000-0000A7320000}"/>
    <cellStyle name="Normal 3 20 2 5 2 2" xfId="10513" xr:uid="{00000000-0005-0000-0000-0000A8320000}"/>
    <cellStyle name="Normal 3 20 2 5 3" xfId="5239" xr:uid="{00000000-0005-0000-0000-0000A9320000}"/>
    <cellStyle name="Normal 3 20 2 5 3 2" xfId="10514" xr:uid="{00000000-0005-0000-0000-0000AA320000}"/>
    <cellStyle name="Normal 3 20 2 5 4" xfId="10512" xr:uid="{00000000-0005-0000-0000-0000AB320000}"/>
    <cellStyle name="Normal 3 20 2 5 5" xfId="14218" xr:uid="{00000000-0005-0000-0000-0000AC320000}"/>
    <cellStyle name="Normal 3 20 2 6" xfId="2939" xr:uid="{00000000-0005-0000-0000-0000AD320000}"/>
    <cellStyle name="Normal 3 20 2 6 2" xfId="10515" xr:uid="{00000000-0005-0000-0000-0000AE320000}"/>
    <cellStyle name="Normal 3 20 2 7" xfId="5228" xr:uid="{00000000-0005-0000-0000-0000AF320000}"/>
    <cellStyle name="Normal 3 20 2 7 2" xfId="10516" xr:uid="{00000000-0005-0000-0000-0000B0320000}"/>
    <cellStyle name="Normal 3 20 2 8" xfId="10484" xr:uid="{00000000-0005-0000-0000-0000B1320000}"/>
    <cellStyle name="Normal 3 20 2 9" xfId="14207" xr:uid="{00000000-0005-0000-0000-0000B2320000}"/>
    <cellStyle name="Normal 3 20 3" xfId="671" xr:uid="{00000000-0005-0000-0000-0000B3320000}"/>
    <cellStyle name="Normal 3 20 3 2" xfId="1178" xr:uid="{00000000-0005-0000-0000-0000B4320000}"/>
    <cellStyle name="Normal 3 20 3 2 2" xfId="2953" xr:uid="{00000000-0005-0000-0000-0000B5320000}"/>
    <cellStyle name="Normal 3 20 3 2 2 2" xfId="5242" xr:uid="{00000000-0005-0000-0000-0000B6320000}"/>
    <cellStyle name="Normal 3 20 3 2 2 2 2" xfId="10520" xr:uid="{00000000-0005-0000-0000-0000B7320000}"/>
    <cellStyle name="Normal 3 20 3 2 2 3" xfId="10519" xr:uid="{00000000-0005-0000-0000-0000B8320000}"/>
    <cellStyle name="Normal 3 20 3 2 2 4" xfId="14221" xr:uid="{00000000-0005-0000-0000-0000B9320000}"/>
    <cellStyle name="Normal 3 20 3 2 3" xfId="2952" xr:uid="{00000000-0005-0000-0000-0000BA320000}"/>
    <cellStyle name="Normal 3 20 3 2 3 2" xfId="10521" xr:uid="{00000000-0005-0000-0000-0000BB320000}"/>
    <cellStyle name="Normal 3 20 3 2 4" xfId="5241" xr:uid="{00000000-0005-0000-0000-0000BC320000}"/>
    <cellStyle name="Normal 3 20 3 2 4 2" xfId="10522" xr:uid="{00000000-0005-0000-0000-0000BD320000}"/>
    <cellStyle name="Normal 3 20 3 2 5" xfId="10518" xr:uid="{00000000-0005-0000-0000-0000BE320000}"/>
    <cellStyle name="Normal 3 20 3 2 6" xfId="14220" xr:uid="{00000000-0005-0000-0000-0000BF320000}"/>
    <cellStyle name="Normal 3 20 3 3" xfId="1901" xr:uid="{00000000-0005-0000-0000-0000C0320000}"/>
    <cellStyle name="Normal 3 20 3 3 2" xfId="2954" xr:uid="{00000000-0005-0000-0000-0000C1320000}"/>
    <cellStyle name="Normal 3 20 3 3 2 2" xfId="10524" xr:uid="{00000000-0005-0000-0000-0000C2320000}"/>
    <cellStyle name="Normal 3 20 3 3 3" xfId="5243" xr:uid="{00000000-0005-0000-0000-0000C3320000}"/>
    <cellStyle name="Normal 3 20 3 3 3 2" xfId="10525" xr:uid="{00000000-0005-0000-0000-0000C4320000}"/>
    <cellStyle name="Normal 3 20 3 3 4" xfId="10523" xr:uid="{00000000-0005-0000-0000-0000C5320000}"/>
    <cellStyle name="Normal 3 20 3 3 5" xfId="14222" xr:uid="{00000000-0005-0000-0000-0000C6320000}"/>
    <cellStyle name="Normal 3 20 3 4" xfId="2951" xr:uid="{00000000-0005-0000-0000-0000C7320000}"/>
    <cellStyle name="Normal 3 20 3 4 2" xfId="10526" xr:uid="{00000000-0005-0000-0000-0000C8320000}"/>
    <cellStyle name="Normal 3 20 3 5" xfId="5240" xr:uid="{00000000-0005-0000-0000-0000C9320000}"/>
    <cellStyle name="Normal 3 20 3 5 2" xfId="10527" xr:uid="{00000000-0005-0000-0000-0000CA320000}"/>
    <cellStyle name="Normal 3 20 3 6" xfId="10517" xr:uid="{00000000-0005-0000-0000-0000CB320000}"/>
    <cellStyle name="Normal 3 20 3 7" xfId="14219" xr:uid="{00000000-0005-0000-0000-0000CC320000}"/>
    <cellStyle name="Normal 3 20 4" xfId="672" xr:uid="{00000000-0005-0000-0000-0000CD320000}"/>
    <cellStyle name="Normal 3 20 4 2" xfId="1179" xr:uid="{00000000-0005-0000-0000-0000CE320000}"/>
    <cellStyle name="Normal 3 20 4 2 2" xfId="2957" xr:uid="{00000000-0005-0000-0000-0000CF320000}"/>
    <cellStyle name="Normal 3 20 4 2 2 2" xfId="5246" xr:uid="{00000000-0005-0000-0000-0000D0320000}"/>
    <cellStyle name="Normal 3 20 4 2 2 2 2" xfId="10531" xr:uid="{00000000-0005-0000-0000-0000D1320000}"/>
    <cellStyle name="Normal 3 20 4 2 2 3" xfId="10530" xr:uid="{00000000-0005-0000-0000-0000D2320000}"/>
    <cellStyle name="Normal 3 20 4 2 2 4" xfId="14225" xr:uid="{00000000-0005-0000-0000-0000D3320000}"/>
    <cellStyle name="Normal 3 20 4 2 3" xfId="2956" xr:uid="{00000000-0005-0000-0000-0000D4320000}"/>
    <cellStyle name="Normal 3 20 4 2 3 2" xfId="10532" xr:uid="{00000000-0005-0000-0000-0000D5320000}"/>
    <cellStyle name="Normal 3 20 4 2 4" xfId="5245" xr:uid="{00000000-0005-0000-0000-0000D6320000}"/>
    <cellStyle name="Normal 3 20 4 2 4 2" xfId="10533" xr:uid="{00000000-0005-0000-0000-0000D7320000}"/>
    <cellStyle name="Normal 3 20 4 2 5" xfId="10529" xr:uid="{00000000-0005-0000-0000-0000D8320000}"/>
    <cellStyle name="Normal 3 20 4 2 6" xfId="14224" xr:uid="{00000000-0005-0000-0000-0000D9320000}"/>
    <cellStyle name="Normal 3 20 4 3" xfId="1902" xr:uid="{00000000-0005-0000-0000-0000DA320000}"/>
    <cellStyle name="Normal 3 20 4 3 2" xfId="2958" xr:uid="{00000000-0005-0000-0000-0000DB320000}"/>
    <cellStyle name="Normal 3 20 4 3 2 2" xfId="10535" xr:uid="{00000000-0005-0000-0000-0000DC320000}"/>
    <cellStyle name="Normal 3 20 4 3 3" xfId="5247" xr:uid="{00000000-0005-0000-0000-0000DD320000}"/>
    <cellStyle name="Normal 3 20 4 3 3 2" xfId="10536" xr:uid="{00000000-0005-0000-0000-0000DE320000}"/>
    <cellStyle name="Normal 3 20 4 3 4" xfId="10534" xr:uid="{00000000-0005-0000-0000-0000DF320000}"/>
    <cellStyle name="Normal 3 20 4 3 5" xfId="14226" xr:uid="{00000000-0005-0000-0000-0000E0320000}"/>
    <cellStyle name="Normal 3 20 4 4" xfId="2955" xr:uid="{00000000-0005-0000-0000-0000E1320000}"/>
    <cellStyle name="Normal 3 20 4 4 2" xfId="10537" xr:uid="{00000000-0005-0000-0000-0000E2320000}"/>
    <cellStyle name="Normal 3 20 4 5" xfId="5244" xr:uid="{00000000-0005-0000-0000-0000E3320000}"/>
    <cellStyle name="Normal 3 20 4 5 2" xfId="10538" xr:uid="{00000000-0005-0000-0000-0000E4320000}"/>
    <cellStyle name="Normal 3 20 4 6" xfId="10528" xr:uid="{00000000-0005-0000-0000-0000E5320000}"/>
    <cellStyle name="Normal 3 20 4 7" xfId="14223" xr:uid="{00000000-0005-0000-0000-0000E6320000}"/>
    <cellStyle name="Normal 3 20 5" xfId="667" xr:uid="{00000000-0005-0000-0000-0000E7320000}"/>
    <cellStyle name="Normal 3 20 5 2" xfId="2960" xr:uid="{00000000-0005-0000-0000-0000E8320000}"/>
    <cellStyle name="Normal 3 20 5 2 2" xfId="5249" xr:uid="{00000000-0005-0000-0000-0000E9320000}"/>
    <cellStyle name="Normal 3 20 5 2 2 2" xfId="10541" xr:uid="{00000000-0005-0000-0000-0000EA320000}"/>
    <cellStyle name="Normal 3 20 5 2 3" xfId="10540" xr:uid="{00000000-0005-0000-0000-0000EB320000}"/>
    <cellStyle name="Normal 3 20 5 2 4" xfId="14228" xr:uid="{00000000-0005-0000-0000-0000EC320000}"/>
    <cellStyle name="Normal 3 20 5 3" xfId="2959" xr:uid="{00000000-0005-0000-0000-0000ED320000}"/>
    <cellStyle name="Normal 3 20 5 3 2" xfId="10542" xr:uid="{00000000-0005-0000-0000-0000EE320000}"/>
    <cellStyle name="Normal 3 20 5 4" xfId="5248" xr:uid="{00000000-0005-0000-0000-0000EF320000}"/>
    <cellStyle name="Normal 3 20 5 4 2" xfId="10543" xr:uid="{00000000-0005-0000-0000-0000F0320000}"/>
    <cellStyle name="Normal 3 20 5 5" xfId="10539" xr:uid="{00000000-0005-0000-0000-0000F1320000}"/>
    <cellStyle name="Normal 3 20 5 6" xfId="14227" xr:uid="{00000000-0005-0000-0000-0000F2320000}"/>
    <cellStyle name="Normal 3 20 6" xfId="1174" xr:uid="{00000000-0005-0000-0000-0000F3320000}"/>
    <cellStyle name="Normal 3 20 6 2" xfId="2961" xr:uid="{00000000-0005-0000-0000-0000F4320000}"/>
    <cellStyle name="Normal 3 20 6 2 2" xfId="10545" xr:uid="{00000000-0005-0000-0000-0000F5320000}"/>
    <cellStyle name="Normal 3 20 6 3" xfId="5250" xr:uid="{00000000-0005-0000-0000-0000F6320000}"/>
    <cellStyle name="Normal 3 20 6 3 2" xfId="10546" xr:uid="{00000000-0005-0000-0000-0000F7320000}"/>
    <cellStyle name="Normal 3 20 6 4" xfId="10544" xr:uid="{00000000-0005-0000-0000-0000F8320000}"/>
    <cellStyle name="Normal 3 20 6 5" xfId="14229" xr:uid="{00000000-0005-0000-0000-0000F9320000}"/>
    <cellStyle name="Normal 3 20 7" xfId="1897" xr:uid="{00000000-0005-0000-0000-0000FA320000}"/>
    <cellStyle name="Normal 3 20 7 2" xfId="10547" xr:uid="{00000000-0005-0000-0000-0000FB320000}"/>
    <cellStyle name="Normal 3 20 8" xfId="2938" xr:uid="{00000000-0005-0000-0000-0000FC320000}"/>
    <cellStyle name="Normal 3 20 8 2" xfId="10548" xr:uid="{00000000-0005-0000-0000-0000FD320000}"/>
    <cellStyle name="Normal 3 20 9" xfId="5227" xr:uid="{00000000-0005-0000-0000-0000FE320000}"/>
    <cellStyle name="Normal 3 20 9 2" xfId="10549" xr:uid="{00000000-0005-0000-0000-0000FF320000}"/>
    <cellStyle name="Normal 3 21" xfId="228" xr:uid="{00000000-0005-0000-0000-000000330000}"/>
    <cellStyle name="Normal 3 21 10" xfId="10550" xr:uid="{00000000-0005-0000-0000-000001330000}"/>
    <cellStyle name="Normal 3 21 11" xfId="14230" xr:uid="{00000000-0005-0000-0000-000002330000}"/>
    <cellStyle name="Normal 3 21 2" xfId="674" xr:uid="{00000000-0005-0000-0000-000003330000}"/>
    <cellStyle name="Normal 3 21 2 2" xfId="675" xr:uid="{00000000-0005-0000-0000-000004330000}"/>
    <cellStyle name="Normal 3 21 2 2 2" xfId="1182" xr:uid="{00000000-0005-0000-0000-000005330000}"/>
    <cellStyle name="Normal 3 21 2 2 2 2" xfId="2966" xr:uid="{00000000-0005-0000-0000-000006330000}"/>
    <cellStyle name="Normal 3 21 2 2 2 2 2" xfId="5255" xr:uid="{00000000-0005-0000-0000-000007330000}"/>
    <cellStyle name="Normal 3 21 2 2 2 2 2 2" xfId="10555" xr:uid="{00000000-0005-0000-0000-000008330000}"/>
    <cellStyle name="Normal 3 21 2 2 2 2 3" xfId="10554" xr:uid="{00000000-0005-0000-0000-000009330000}"/>
    <cellStyle name="Normal 3 21 2 2 2 2 4" xfId="14234" xr:uid="{00000000-0005-0000-0000-00000A330000}"/>
    <cellStyle name="Normal 3 21 2 2 2 3" xfId="2965" xr:uid="{00000000-0005-0000-0000-00000B330000}"/>
    <cellStyle name="Normal 3 21 2 2 2 3 2" xfId="10556" xr:uid="{00000000-0005-0000-0000-00000C330000}"/>
    <cellStyle name="Normal 3 21 2 2 2 4" xfId="5254" xr:uid="{00000000-0005-0000-0000-00000D330000}"/>
    <cellStyle name="Normal 3 21 2 2 2 4 2" xfId="10557" xr:uid="{00000000-0005-0000-0000-00000E330000}"/>
    <cellStyle name="Normal 3 21 2 2 2 5" xfId="10553" xr:uid="{00000000-0005-0000-0000-00000F330000}"/>
    <cellStyle name="Normal 3 21 2 2 2 6" xfId="14233" xr:uid="{00000000-0005-0000-0000-000010330000}"/>
    <cellStyle name="Normal 3 21 2 2 3" xfId="1905" xr:uid="{00000000-0005-0000-0000-000011330000}"/>
    <cellStyle name="Normal 3 21 2 2 3 2" xfId="2967" xr:uid="{00000000-0005-0000-0000-000012330000}"/>
    <cellStyle name="Normal 3 21 2 2 3 2 2" xfId="10559" xr:uid="{00000000-0005-0000-0000-000013330000}"/>
    <cellStyle name="Normal 3 21 2 2 3 3" xfId="5256" xr:uid="{00000000-0005-0000-0000-000014330000}"/>
    <cellStyle name="Normal 3 21 2 2 3 3 2" xfId="10560" xr:uid="{00000000-0005-0000-0000-000015330000}"/>
    <cellStyle name="Normal 3 21 2 2 3 4" xfId="10558" xr:uid="{00000000-0005-0000-0000-000016330000}"/>
    <cellStyle name="Normal 3 21 2 2 3 5" xfId="14235" xr:uid="{00000000-0005-0000-0000-000017330000}"/>
    <cellStyle name="Normal 3 21 2 2 4" xfId="2964" xr:uid="{00000000-0005-0000-0000-000018330000}"/>
    <cellStyle name="Normal 3 21 2 2 4 2" xfId="10561" xr:uid="{00000000-0005-0000-0000-000019330000}"/>
    <cellStyle name="Normal 3 21 2 2 5" xfId="5253" xr:uid="{00000000-0005-0000-0000-00001A330000}"/>
    <cellStyle name="Normal 3 21 2 2 5 2" xfId="10562" xr:uid="{00000000-0005-0000-0000-00001B330000}"/>
    <cellStyle name="Normal 3 21 2 2 6" xfId="10552" xr:uid="{00000000-0005-0000-0000-00001C330000}"/>
    <cellStyle name="Normal 3 21 2 2 7" xfId="14232" xr:uid="{00000000-0005-0000-0000-00001D330000}"/>
    <cellStyle name="Normal 3 21 2 3" xfId="676" xr:uid="{00000000-0005-0000-0000-00001E330000}"/>
    <cellStyle name="Normal 3 21 2 3 2" xfId="1183" xr:uid="{00000000-0005-0000-0000-00001F330000}"/>
    <cellStyle name="Normal 3 21 2 3 2 2" xfId="2970" xr:uid="{00000000-0005-0000-0000-000020330000}"/>
    <cellStyle name="Normal 3 21 2 3 2 2 2" xfId="5259" xr:uid="{00000000-0005-0000-0000-000021330000}"/>
    <cellStyle name="Normal 3 21 2 3 2 2 2 2" xfId="10566" xr:uid="{00000000-0005-0000-0000-000022330000}"/>
    <cellStyle name="Normal 3 21 2 3 2 2 3" xfId="10565" xr:uid="{00000000-0005-0000-0000-000023330000}"/>
    <cellStyle name="Normal 3 21 2 3 2 2 4" xfId="14238" xr:uid="{00000000-0005-0000-0000-000024330000}"/>
    <cellStyle name="Normal 3 21 2 3 2 3" xfId="2969" xr:uid="{00000000-0005-0000-0000-000025330000}"/>
    <cellStyle name="Normal 3 21 2 3 2 3 2" xfId="10567" xr:uid="{00000000-0005-0000-0000-000026330000}"/>
    <cellStyle name="Normal 3 21 2 3 2 4" xfId="5258" xr:uid="{00000000-0005-0000-0000-000027330000}"/>
    <cellStyle name="Normal 3 21 2 3 2 4 2" xfId="10568" xr:uid="{00000000-0005-0000-0000-000028330000}"/>
    <cellStyle name="Normal 3 21 2 3 2 5" xfId="10564" xr:uid="{00000000-0005-0000-0000-000029330000}"/>
    <cellStyle name="Normal 3 21 2 3 2 6" xfId="14237" xr:uid="{00000000-0005-0000-0000-00002A330000}"/>
    <cellStyle name="Normal 3 21 2 3 3" xfId="1906" xr:uid="{00000000-0005-0000-0000-00002B330000}"/>
    <cellStyle name="Normal 3 21 2 3 3 2" xfId="2971" xr:uid="{00000000-0005-0000-0000-00002C330000}"/>
    <cellStyle name="Normal 3 21 2 3 3 2 2" xfId="10570" xr:uid="{00000000-0005-0000-0000-00002D330000}"/>
    <cellStyle name="Normal 3 21 2 3 3 3" xfId="5260" xr:uid="{00000000-0005-0000-0000-00002E330000}"/>
    <cellStyle name="Normal 3 21 2 3 3 3 2" xfId="10571" xr:uid="{00000000-0005-0000-0000-00002F330000}"/>
    <cellStyle name="Normal 3 21 2 3 3 4" xfId="10569" xr:uid="{00000000-0005-0000-0000-000030330000}"/>
    <cellStyle name="Normal 3 21 2 3 3 5" xfId="14239" xr:uid="{00000000-0005-0000-0000-000031330000}"/>
    <cellStyle name="Normal 3 21 2 3 4" xfId="2968" xr:uid="{00000000-0005-0000-0000-000032330000}"/>
    <cellStyle name="Normal 3 21 2 3 4 2" xfId="10572" xr:uid="{00000000-0005-0000-0000-000033330000}"/>
    <cellStyle name="Normal 3 21 2 3 5" xfId="5257" xr:uid="{00000000-0005-0000-0000-000034330000}"/>
    <cellStyle name="Normal 3 21 2 3 5 2" xfId="10573" xr:uid="{00000000-0005-0000-0000-000035330000}"/>
    <cellStyle name="Normal 3 21 2 3 6" xfId="10563" xr:uid="{00000000-0005-0000-0000-000036330000}"/>
    <cellStyle name="Normal 3 21 2 3 7" xfId="14236" xr:uid="{00000000-0005-0000-0000-000037330000}"/>
    <cellStyle name="Normal 3 21 2 4" xfId="1181" xr:uid="{00000000-0005-0000-0000-000038330000}"/>
    <cellStyle name="Normal 3 21 2 4 2" xfId="2973" xr:uid="{00000000-0005-0000-0000-000039330000}"/>
    <cellStyle name="Normal 3 21 2 4 2 2" xfId="5262" xr:uid="{00000000-0005-0000-0000-00003A330000}"/>
    <cellStyle name="Normal 3 21 2 4 2 2 2" xfId="10576" xr:uid="{00000000-0005-0000-0000-00003B330000}"/>
    <cellStyle name="Normal 3 21 2 4 2 3" xfId="10575" xr:uid="{00000000-0005-0000-0000-00003C330000}"/>
    <cellStyle name="Normal 3 21 2 4 2 4" xfId="14241" xr:uid="{00000000-0005-0000-0000-00003D330000}"/>
    <cellStyle name="Normal 3 21 2 4 3" xfId="2972" xr:uid="{00000000-0005-0000-0000-00003E330000}"/>
    <cellStyle name="Normal 3 21 2 4 3 2" xfId="10577" xr:uid="{00000000-0005-0000-0000-00003F330000}"/>
    <cellStyle name="Normal 3 21 2 4 4" xfId="5261" xr:uid="{00000000-0005-0000-0000-000040330000}"/>
    <cellStyle name="Normal 3 21 2 4 4 2" xfId="10578" xr:uid="{00000000-0005-0000-0000-000041330000}"/>
    <cellStyle name="Normal 3 21 2 4 5" xfId="10574" xr:uid="{00000000-0005-0000-0000-000042330000}"/>
    <cellStyle name="Normal 3 21 2 4 6" xfId="14240" xr:uid="{00000000-0005-0000-0000-000043330000}"/>
    <cellStyle name="Normal 3 21 2 5" xfId="1904" xr:uid="{00000000-0005-0000-0000-000044330000}"/>
    <cellStyle name="Normal 3 21 2 5 2" xfId="2974" xr:uid="{00000000-0005-0000-0000-000045330000}"/>
    <cellStyle name="Normal 3 21 2 5 2 2" xfId="10580" xr:uid="{00000000-0005-0000-0000-000046330000}"/>
    <cellStyle name="Normal 3 21 2 5 3" xfId="5263" xr:uid="{00000000-0005-0000-0000-000047330000}"/>
    <cellStyle name="Normal 3 21 2 5 3 2" xfId="10581" xr:uid="{00000000-0005-0000-0000-000048330000}"/>
    <cellStyle name="Normal 3 21 2 5 4" xfId="10579" xr:uid="{00000000-0005-0000-0000-000049330000}"/>
    <cellStyle name="Normal 3 21 2 5 5" xfId="14242" xr:uid="{00000000-0005-0000-0000-00004A330000}"/>
    <cellStyle name="Normal 3 21 2 6" xfId="2963" xr:uid="{00000000-0005-0000-0000-00004B330000}"/>
    <cellStyle name="Normal 3 21 2 6 2" xfId="10582" xr:uid="{00000000-0005-0000-0000-00004C330000}"/>
    <cellStyle name="Normal 3 21 2 7" xfId="5252" xr:uid="{00000000-0005-0000-0000-00004D330000}"/>
    <cellStyle name="Normal 3 21 2 7 2" xfId="10583" xr:uid="{00000000-0005-0000-0000-00004E330000}"/>
    <cellStyle name="Normal 3 21 2 8" xfId="10551" xr:uid="{00000000-0005-0000-0000-00004F330000}"/>
    <cellStyle name="Normal 3 21 2 9" xfId="14231" xr:uid="{00000000-0005-0000-0000-000050330000}"/>
    <cellStyle name="Normal 3 21 3" xfId="677" xr:uid="{00000000-0005-0000-0000-000051330000}"/>
    <cellStyle name="Normal 3 21 3 2" xfId="1184" xr:uid="{00000000-0005-0000-0000-000052330000}"/>
    <cellStyle name="Normal 3 21 3 2 2" xfId="2977" xr:uid="{00000000-0005-0000-0000-000053330000}"/>
    <cellStyle name="Normal 3 21 3 2 2 2" xfId="5266" xr:uid="{00000000-0005-0000-0000-000054330000}"/>
    <cellStyle name="Normal 3 21 3 2 2 2 2" xfId="10587" xr:uid="{00000000-0005-0000-0000-000055330000}"/>
    <cellStyle name="Normal 3 21 3 2 2 3" xfId="10586" xr:uid="{00000000-0005-0000-0000-000056330000}"/>
    <cellStyle name="Normal 3 21 3 2 2 4" xfId="14245" xr:uid="{00000000-0005-0000-0000-000057330000}"/>
    <cellStyle name="Normal 3 21 3 2 3" xfId="2976" xr:uid="{00000000-0005-0000-0000-000058330000}"/>
    <cellStyle name="Normal 3 21 3 2 3 2" xfId="10588" xr:uid="{00000000-0005-0000-0000-000059330000}"/>
    <cellStyle name="Normal 3 21 3 2 4" xfId="5265" xr:uid="{00000000-0005-0000-0000-00005A330000}"/>
    <cellStyle name="Normal 3 21 3 2 4 2" xfId="10589" xr:uid="{00000000-0005-0000-0000-00005B330000}"/>
    <cellStyle name="Normal 3 21 3 2 5" xfId="10585" xr:uid="{00000000-0005-0000-0000-00005C330000}"/>
    <cellStyle name="Normal 3 21 3 2 6" xfId="14244" xr:uid="{00000000-0005-0000-0000-00005D330000}"/>
    <cellStyle name="Normal 3 21 3 3" xfId="1907" xr:uid="{00000000-0005-0000-0000-00005E330000}"/>
    <cellStyle name="Normal 3 21 3 3 2" xfId="2978" xr:uid="{00000000-0005-0000-0000-00005F330000}"/>
    <cellStyle name="Normal 3 21 3 3 2 2" xfId="10591" xr:uid="{00000000-0005-0000-0000-000060330000}"/>
    <cellStyle name="Normal 3 21 3 3 3" xfId="5267" xr:uid="{00000000-0005-0000-0000-000061330000}"/>
    <cellStyle name="Normal 3 21 3 3 3 2" xfId="10592" xr:uid="{00000000-0005-0000-0000-000062330000}"/>
    <cellStyle name="Normal 3 21 3 3 4" xfId="10590" xr:uid="{00000000-0005-0000-0000-000063330000}"/>
    <cellStyle name="Normal 3 21 3 3 5" xfId="14246" xr:uid="{00000000-0005-0000-0000-000064330000}"/>
    <cellStyle name="Normal 3 21 3 4" xfId="2975" xr:uid="{00000000-0005-0000-0000-000065330000}"/>
    <cellStyle name="Normal 3 21 3 4 2" xfId="10593" xr:uid="{00000000-0005-0000-0000-000066330000}"/>
    <cellStyle name="Normal 3 21 3 5" xfId="5264" xr:uid="{00000000-0005-0000-0000-000067330000}"/>
    <cellStyle name="Normal 3 21 3 5 2" xfId="10594" xr:uid="{00000000-0005-0000-0000-000068330000}"/>
    <cellStyle name="Normal 3 21 3 6" xfId="10584" xr:uid="{00000000-0005-0000-0000-000069330000}"/>
    <cellStyle name="Normal 3 21 3 7" xfId="14243" xr:uid="{00000000-0005-0000-0000-00006A330000}"/>
    <cellStyle name="Normal 3 21 4" xfId="678" xr:uid="{00000000-0005-0000-0000-00006B330000}"/>
    <cellStyle name="Normal 3 21 4 2" xfId="1185" xr:uid="{00000000-0005-0000-0000-00006C330000}"/>
    <cellStyle name="Normal 3 21 4 2 2" xfId="2981" xr:uid="{00000000-0005-0000-0000-00006D330000}"/>
    <cellStyle name="Normal 3 21 4 2 2 2" xfId="5270" xr:uid="{00000000-0005-0000-0000-00006E330000}"/>
    <cellStyle name="Normal 3 21 4 2 2 2 2" xfId="10598" xr:uid="{00000000-0005-0000-0000-00006F330000}"/>
    <cellStyle name="Normal 3 21 4 2 2 3" xfId="10597" xr:uid="{00000000-0005-0000-0000-000070330000}"/>
    <cellStyle name="Normal 3 21 4 2 2 4" xfId="14249" xr:uid="{00000000-0005-0000-0000-000071330000}"/>
    <cellStyle name="Normal 3 21 4 2 3" xfId="2980" xr:uid="{00000000-0005-0000-0000-000072330000}"/>
    <cellStyle name="Normal 3 21 4 2 3 2" xfId="10599" xr:uid="{00000000-0005-0000-0000-000073330000}"/>
    <cellStyle name="Normal 3 21 4 2 4" xfId="5269" xr:uid="{00000000-0005-0000-0000-000074330000}"/>
    <cellStyle name="Normal 3 21 4 2 4 2" xfId="10600" xr:uid="{00000000-0005-0000-0000-000075330000}"/>
    <cellStyle name="Normal 3 21 4 2 5" xfId="10596" xr:uid="{00000000-0005-0000-0000-000076330000}"/>
    <cellStyle name="Normal 3 21 4 2 6" xfId="14248" xr:uid="{00000000-0005-0000-0000-000077330000}"/>
    <cellStyle name="Normal 3 21 4 3" xfId="1908" xr:uid="{00000000-0005-0000-0000-000078330000}"/>
    <cellStyle name="Normal 3 21 4 3 2" xfId="2982" xr:uid="{00000000-0005-0000-0000-000079330000}"/>
    <cellStyle name="Normal 3 21 4 3 2 2" xfId="10602" xr:uid="{00000000-0005-0000-0000-00007A330000}"/>
    <cellStyle name="Normal 3 21 4 3 3" xfId="5271" xr:uid="{00000000-0005-0000-0000-00007B330000}"/>
    <cellStyle name="Normal 3 21 4 3 3 2" xfId="10603" xr:uid="{00000000-0005-0000-0000-00007C330000}"/>
    <cellStyle name="Normal 3 21 4 3 4" xfId="10601" xr:uid="{00000000-0005-0000-0000-00007D330000}"/>
    <cellStyle name="Normal 3 21 4 3 5" xfId="14250" xr:uid="{00000000-0005-0000-0000-00007E330000}"/>
    <cellStyle name="Normal 3 21 4 4" xfId="2979" xr:uid="{00000000-0005-0000-0000-00007F330000}"/>
    <cellStyle name="Normal 3 21 4 4 2" xfId="10604" xr:uid="{00000000-0005-0000-0000-000080330000}"/>
    <cellStyle name="Normal 3 21 4 5" xfId="5268" xr:uid="{00000000-0005-0000-0000-000081330000}"/>
    <cellStyle name="Normal 3 21 4 5 2" xfId="10605" xr:uid="{00000000-0005-0000-0000-000082330000}"/>
    <cellStyle name="Normal 3 21 4 6" xfId="10595" xr:uid="{00000000-0005-0000-0000-000083330000}"/>
    <cellStyle name="Normal 3 21 4 7" xfId="14247" xr:uid="{00000000-0005-0000-0000-000084330000}"/>
    <cellStyle name="Normal 3 21 5" xfId="673" xr:uid="{00000000-0005-0000-0000-000085330000}"/>
    <cellStyle name="Normal 3 21 5 2" xfId="2984" xr:uid="{00000000-0005-0000-0000-000086330000}"/>
    <cellStyle name="Normal 3 21 5 2 2" xfId="5273" xr:uid="{00000000-0005-0000-0000-000087330000}"/>
    <cellStyle name="Normal 3 21 5 2 2 2" xfId="10608" xr:uid="{00000000-0005-0000-0000-000088330000}"/>
    <cellStyle name="Normal 3 21 5 2 3" xfId="10607" xr:uid="{00000000-0005-0000-0000-000089330000}"/>
    <cellStyle name="Normal 3 21 5 2 4" xfId="14252" xr:uid="{00000000-0005-0000-0000-00008A330000}"/>
    <cellStyle name="Normal 3 21 5 3" xfId="2983" xr:uid="{00000000-0005-0000-0000-00008B330000}"/>
    <cellStyle name="Normal 3 21 5 3 2" xfId="10609" xr:uid="{00000000-0005-0000-0000-00008C330000}"/>
    <cellStyle name="Normal 3 21 5 4" xfId="5272" xr:uid="{00000000-0005-0000-0000-00008D330000}"/>
    <cellStyle name="Normal 3 21 5 4 2" xfId="10610" xr:uid="{00000000-0005-0000-0000-00008E330000}"/>
    <cellStyle name="Normal 3 21 5 5" xfId="10606" xr:uid="{00000000-0005-0000-0000-00008F330000}"/>
    <cellStyle name="Normal 3 21 5 6" xfId="14251" xr:uid="{00000000-0005-0000-0000-000090330000}"/>
    <cellStyle name="Normal 3 21 6" xfId="1180" xr:uid="{00000000-0005-0000-0000-000091330000}"/>
    <cellStyle name="Normal 3 21 6 2" xfId="2985" xr:uid="{00000000-0005-0000-0000-000092330000}"/>
    <cellStyle name="Normal 3 21 6 2 2" xfId="10612" xr:uid="{00000000-0005-0000-0000-000093330000}"/>
    <cellStyle name="Normal 3 21 6 3" xfId="5274" xr:uid="{00000000-0005-0000-0000-000094330000}"/>
    <cellStyle name="Normal 3 21 6 3 2" xfId="10613" xr:uid="{00000000-0005-0000-0000-000095330000}"/>
    <cellStyle name="Normal 3 21 6 4" xfId="10611" xr:uid="{00000000-0005-0000-0000-000096330000}"/>
    <cellStyle name="Normal 3 21 6 5" xfId="14253" xr:uid="{00000000-0005-0000-0000-000097330000}"/>
    <cellStyle name="Normal 3 21 7" xfId="1903" xr:uid="{00000000-0005-0000-0000-000098330000}"/>
    <cellStyle name="Normal 3 21 7 2" xfId="10614" xr:uid="{00000000-0005-0000-0000-000099330000}"/>
    <cellStyle name="Normal 3 21 8" xfId="2962" xr:uid="{00000000-0005-0000-0000-00009A330000}"/>
    <cellStyle name="Normal 3 21 8 2" xfId="10615" xr:uid="{00000000-0005-0000-0000-00009B330000}"/>
    <cellStyle name="Normal 3 21 9" xfId="5251" xr:uid="{00000000-0005-0000-0000-00009C330000}"/>
    <cellStyle name="Normal 3 21 9 2" xfId="10616" xr:uid="{00000000-0005-0000-0000-00009D330000}"/>
    <cellStyle name="Normal 3 22" xfId="229" xr:uid="{00000000-0005-0000-0000-00009E330000}"/>
    <cellStyle name="Normal 3 22 10" xfId="10617" xr:uid="{00000000-0005-0000-0000-00009F330000}"/>
    <cellStyle name="Normal 3 22 11" xfId="14254" xr:uid="{00000000-0005-0000-0000-0000A0330000}"/>
    <cellStyle name="Normal 3 22 2" xfId="680" xr:uid="{00000000-0005-0000-0000-0000A1330000}"/>
    <cellStyle name="Normal 3 22 2 2" xfId="681" xr:uid="{00000000-0005-0000-0000-0000A2330000}"/>
    <cellStyle name="Normal 3 22 2 2 2" xfId="1188" xr:uid="{00000000-0005-0000-0000-0000A3330000}"/>
    <cellStyle name="Normal 3 22 2 2 2 2" xfId="2990" xr:uid="{00000000-0005-0000-0000-0000A4330000}"/>
    <cellStyle name="Normal 3 22 2 2 2 2 2" xfId="5279" xr:uid="{00000000-0005-0000-0000-0000A5330000}"/>
    <cellStyle name="Normal 3 22 2 2 2 2 2 2" xfId="10622" xr:uid="{00000000-0005-0000-0000-0000A6330000}"/>
    <cellStyle name="Normal 3 22 2 2 2 2 3" xfId="10621" xr:uid="{00000000-0005-0000-0000-0000A7330000}"/>
    <cellStyle name="Normal 3 22 2 2 2 2 4" xfId="14258" xr:uid="{00000000-0005-0000-0000-0000A8330000}"/>
    <cellStyle name="Normal 3 22 2 2 2 3" xfId="2989" xr:uid="{00000000-0005-0000-0000-0000A9330000}"/>
    <cellStyle name="Normal 3 22 2 2 2 3 2" xfId="10623" xr:uid="{00000000-0005-0000-0000-0000AA330000}"/>
    <cellStyle name="Normal 3 22 2 2 2 4" xfId="5278" xr:uid="{00000000-0005-0000-0000-0000AB330000}"/>
    <cellStyle name="Normal 3 22 2 2 2 4 2" xfId="10624" xr:uid="{00000000-0005-0000-0000-0000AC330000}"/>
    <cellStyle name="Normal 3 22 2 2 2 5" xfId="10620" xr:uid="{00000000-0005-0000-0000-0000AD330000}"/>
    <cellStyle name="Normal 3 22 2 2 2 6" xfId="14257" xr:uid="{00000000-0005-0000-0000-0000AE330000}"/>
    <cellStyle name="Normal 3 22 2 2 3" xfId="1911" xr:uid="{00000000-0005-0000-0000-0000AF330000}"/>
    <cellStyle name="Normal 3 22 2 2 3 2" xfId="2991" xr:uid="{00000000-0005-0000-0000-0000B0330000}"/>
    <cellStyle name="Normal 3 22 2 2 3 2 2" xfId="10626" xr:uid="{00000000-0005-0000-0000-0000B1330000}"/>
    <cellStyle name="Normal 3 22 2 2 3 3" xfId="5280" xr:uid="{00000000-0005-0000-0000-0000B2330000}"/>
    <cellStyle name="Normal 3 22 2 2 3 3 2" xfId="10627" xr:uid="{00000000-0005-0000-0000-0000B3330000}"/>
    <cellStyle name="Normal 3 22 2 2 3 4" xfId="10625" xr:uid="{00000000-0005-0000-0000-0000B4330000}"/>
    <cellStyle name="Normal 3 22 2 2 3 5" xfId="14259" xr:uid="{00000000-0005-0000-0000-0000B5330000}"/>
    <cellStyle name="Normal 3 22 2 2 4" xfId="2988" xr:uid="{00000000-0005-0000-0000-0000B6330000}"/>
    <cellStyle name="Normal 3 22 2 2 4 2" xfId="10628" xr:uid="{00000000-0005-0000-0000-0000B7330000}"/>
    <cellStyle name="Normal 3 22 2 2 5" xfId="5277" xr:uid="{00000000-0005-0000-0000-0000B8330000}"/>
    <cellStyle name="Normal 3 22 2 2 5 2" xfId="10629" xr:uid="{00000000-0005-0000-0000-0000B9330000}"/>
    <cellStyle name="Normal 3 22 2 2 6" xfId="10619" xr:uid="{00000000-0005-0000-0000-0000BA330000}"/>
    <cellStyle name="Normal 3 22 2 2 7" xfId="14256" xr:uid="{00000000-0005-0000-0000-0000BB330000}"/>
    <cellStyle name="Normal 3 22 2 3" xfId="682" xr:uid="{00000000-0005-0000-0000-0000BC330000}"/>
    <cellStyle name="Normal 3 22 2 3 2" xfId="1189" xr:uid="{00000000-0005-0000-0000-0000BD330000}"/>
    <cellStyle name="Normal 3 22 2 3 2 2" xfId="2994" xr:uid="{00000000-0005-0000-0000-0000BE330000}"/>
    <cellStyle name="Normal 3 22 2 3 2 2 2" xfId="5283" xr:uid="{00000000-0005-0000-0000-0000BF330000}"/>
    <cellStyle name="Normal 3 22 2 3 2 2 2 2" xfId="10633" xr:uid="{00000000-0005-0000-0000-0000C0330000}"/>
    <cellStyle name="Normal 3 22 2 3 2 2 3" xfId="10632" xr:uid="{00000000-0005-0000-0000-0000C1330000}"/>
    <cellStyle name="Normal 3 22 2 3 2 2 4" xfId="14262" xr:uid="{00000000-0005-0000-0000-0000C2330000}"/>
    <cellStyle name="Normal 3 22 2 3 2 3" xfId="2993" xr:uid="{00000000-0005-0000-0000-0000C3330000}"/>
    <cellStyle name="Normal 3 22 2 3 2 3 2" xfId="10634" xr:uid="{00000000-0005-0000-0000-0000C4330000}"/>
    <cellStyle name="Normal 3 22 2 3 2 4" xfId="5282" xr:uid="{00000000-0005-0000-0000-0000C5330000}"/>
    <cellStyle name="Normal 3 22 2 3 2 4 2" xfId="10635" xr:uid="{00000000-0005-0000-0000-0000C6330000}"/>
    <cellStyle name="Normal 3 22 2 3 2 5" xfId="10631" xr:uid="{00000000-0005-0000-0000-0000C7330000}"/>
    <cellStyle name="Normal 3 22 2 3 2 6" xfId="14261" xr:uid="{00000000-0005-0000-0000-0000C8330000}"/>
    <cellStyle name="Normal 3 22 2 3 3" xfId="1912" xr:uid="{00000000-0005-0000-0000-0000C9330000}"/>
    <cellStyle name="Normal 3 22 2 3 3 2" xfId="2995" xr:uid="{00000000-0005-0000-0000-0000CA330000}"/>
    <cellStyle name="Normal 3 22 2 3 3 2 2" xfId="10637" xr:uid="{00000000-0005-0000-0000-0000CB330000}"/>
    <cellStyle name="Normal 3 22 2 3 3 3" xfId="5284" xr:uid="{00000000-0005-0000-0000-0000CC330000}"/>
    <cellStyle name="Normal 3 22 2 3 3 3 2" xfId="10638" xr:uid="{00000000-0005-0000-0000-0000CD330000}"/>
    <cellStyle name="Normal 3 22 2 3 3 4" xfId="10636" xr:uid="{00000000-0005-0000-0000-0000CE330000}"/>
    <cellStyle name="Normal 3 22 2 3 3 5" xfId="14263" xr:uid="{00000000-0005-0000-0000-0000CF330000}"/>
    <cellStyle name="Normal 3 22 2 3 4" xfId="2992" xr:uid="{00000000-0005-0000-0000-0000D0330000}"/>
    <cellStyle name="Normal 3 22 2 3 4 2" xfId="10639" xr:uid="{00000000-0005-0000-0000-0000D1330000}"/>
    <cellStyle name="Normal 3 22 2 3 5" xfId="5281" xr:uid="{00000000-0005-0000-0000-0000D2330000}"/>
    <cellStyle name="Normal 3 22 2 3 5 2" xfId="10640" xr:uid="{00000000-0005-0000-0000-0000D3330000}"/>
    <cellStyle name="Normal 3 22 2 3 6" xfId="10630" xr:uid="{00000000-0005-0000-0000-0000D4330000}"/>
    <cellStyle name="Normal 3 22 2 3 7" xfId="14260" xr:uid="{00000000-0005-0000-0000-0000D5330000}"/>
    <cellStyle name="Normal 3 22 2 4" xfId="1187" xr:uid="{00000000-0005-0000-0000-0000D6330000}"/>
    <cellStyle name="Normal 3 22 2 4 2" xfId="2997" xr:uid="{00000000-0005-0000-0000-0000D7330000}"/>
    <cellStyle name="Normal 3 22 2 4 2 2" xfId="5286" xr:uid="{00000000-0005-0000-0000-0000D8330000}"/>
    <cellStyle name="Normal 3 22 2 4 2 2 2" xfId="10643" xr:uid="{00000000-0005-0000-0000-0000D9330000}"/>
    <cellStyle name="Normal 3 22 2 4 2 3" xfId="10642" xr:uid="{00000000-0005-0000-0000-0000DA330000}"/>
    <cellStyle name="Normal 3 22 2 4 2 4" xfId="14265" xr:uid="{00000000-0005-0000-0000-0000DB330000}"/>
    <cellStyle name="Normal 3 22 2 4 3" xfId="2996" xr:uid="{00000000-0005-0000-0000-0000DC330000}"/>
    <cellStyle name="Normal 3 22 2 4 3 2" xfId="10644" xr:uid="{00000000-0005-0000-0000-0000DD330000}"/>
    <cellStyle name="Normal 3 22 2 4 4" xfId="5285" xr:uid="{00000000-0005-0000-0000-0000DE330000}"/>
    <cellStyle name="Normal 3 22 2 4 4 2" xfId="10645" xr:uid="{00000000-0005-0000-0000-0000DF330000}"/>
    <cellStyle name="Normal 3 22 2 4 5" xfId="10641" xr:uid="{00000000-0005-0000-0000-0000E0330000}"/>
    <cellStyle name="Normal 3 22 2 4 6" xfId="14264" xr:uid="{00000000-0005-0000-0000-0000E1330000}"/>
    <cellStyle name="Normal 3 22 2 5" xfId="1910" xr:uid="{00000000-0005-0000-0000-0000E2330000}"/>
    <cellStyle name="Normal 3 22 2 5 2" xfId="2998" xr:uid="{00000000-0005-0000-0000-0000E3330000}"/>
    <cellStyle name="Normal 3 22 2 5 2 2" xfId="10647" xr:uid="{00000000-0005-0000-0000-0000E4330000}"/>
    <cellStyle name="Normal 3 22 2 5 3" xfId="5287" xr:uid="{00000000-0005-0000-0000-0000E5330000}"/>
    <cellStyle name="Normal 3 22 2 5 3 2" xfId="10648" xr:uid="{00000000-0005-0000-0000-0000E6330000}"/>
    <cellStyle name="Normal 3 22 2 5 4" xfId="10646" xr:uid="{00000000-0005-0000-0000-0000E7330000}"/>
    <cellStyle name="Normal 3 22 2 5 5" xfId="14266" xr:uid="{00000000-0005-0000-0000-0000E8330000}"/>
    <cellStyle name="Normal 3 22 2 6" xfId="2987" xr:uid="{00000000-0005-0000-0000-0000E9330000}"/>
    <cellStyle name="Normal 3 22 2 6 2" xfId="10649" xr:uid="{00000000-0005-0000-0000-0000EA330000}"/>
    <cellStyle name="Normal 3 22 2 7" xfId="5276" xr:uid="{00000000-0005-0000-0000-0000EB330000}"/>
    <cellStyle name="Normal 3 22 2 7 2" xfId="10650" xr:uid="{00000000-0005-0000-0000-0000EC330000}"/>
    <cellStyle name="Normal 3 22 2 8" xfId="10618" xr:uid="{00000000-0005-0000-0000-0000ED330000}"/>
    <cellStyle name="Normal 3 22 2 9" xfId="14255" xr:uid="{00000000-0005-0000-0000-0000EE330000}"/>
    <cellStyle name="Normal 3 22 3" xfId="683" xr:uid="{00000000-0005-0000-0000-0000EF330000}"/>
    <cellStyle name="Normal 3 22 3 2" xfId="1190" xr:uid="{00000000-0005-0000-0000-0000F0330000}"/>
    <cellStyle name="Normal 3 22 3 2 2" xfId="3001" xr:uid="{00000000-0005-0000-0000-0000F1330000}"/>
    <cellStyle name="Normal 3 22 3 2 2 2" xfId="5290" xr:uid="{00000000-0005-0000-0000-0000F2330000}"/>
    <cellStyle name="Normal 3 22 3 2 2 2 2" xfId="10654" xr:uid="{00000000-0005-0000-0000-0000F3330000}"/>
    <cellStyle name="Normal 3 22 3 2 2 3" xfId="10653" xr:uid="{00000000-0005-0000-0000-0000F4330000}"/>
    <cellStyle name="Normal 3 22 3 2 2 4" xfId="14269" xr:uid="{00000000-0005-0000-0000-0000F5330000}"/>
    <cellStyle name="Normal 3 22 3 2 3" xfId="3000" xr:uid="{00000000-0005-0000-0000-0000F6330000}"/>
    <cellStyle name="Normal 3 22 3 2 3 2" xfId="10655" xr:uid="{00000000-0005-0000-0000-0000F7330000}"/>
    <cellStyle name="Normal 3 22 3 2 4" xfId="5289" xr:uid="{00000000-0005-0000-0000-0000F8330000}"/>
    <cellStyle name="Normal 3 22 3 2 4 2" xfId="10656" xr:uid="{00000000-0005-0000-0000-0000F9330000}"/>
    <cellStyle name="Normal 3 22 3 2 5" xfId="10652" xr:uid="{00000000-0005-0000-0000-0000FA330000}"/>
    <cellStyle name="Normal 3 22 3 2 6" xfId="14268" xr:uid="{00000000-0005-0000-0000-0000FB330000}"/>
    <cellStyle name="Normal 3 22 3 3" xfId="1913" xr:uid="{00000000-0005-0000-0000-0000FC330000}"/>
    <cellStyle name="Normal 3 22 3 3 2" xfId="3002" xr:uid="{00000000-0005-0000-0000-0000FD330000}"/>
    <cellStyle name="Normal 3 22 3 3 2 2" xfId="10658" xr:uid="{00000000-0005-0000-0000-0000FE330000}"/>
    <cellStyle name="Normal 3 22 3 3 3" xfId="5291" xr:uid="{00000000-0005-0000-0000-0000FF330000}"/>
    <cellStyle name="Normal 3 22 3 3 3 2" xfId="10659" xr:uid="{00000000-0005-0000-0000-000000340000}"/>
    <cellStyle name="Normal 3 22 3 3 4" xfId="10657" xr:uid="{00000000-0005-0000-0000-000001340000}"/>
    <cellStyle name="Normal 3 22 3 3 5" xfId="14270" xr:uid="{00000000-0005-0000-0000-000002340000}"/>
    <cellStyle name="Normal 3 22 3 4" xfId="2999" xr:uid="{00000000-0005-0000-0000-000003340000}"/>
    <cellStyle name="Normal 3 22 3 4 2" xfId="10660" xr:uid="{00000000-0005-0000-0000-000004340000}"/>
    <cellStyle name="Normal 3 22 3 5" xfId="5288" xr:uid="{00000000-0005-0000-0000-000005340000}"/>
    <cellStyle name="Normal 3 22 3 5 2" xfId="10661" xr:uid="{00000000-0005-0000-0000-000006340000}"/>
    <cellStyle name="Normal 3 22 3 6" xfId="10651" xr:uid="{00000000-0005-0000-0000-000007340000}"/>
    <cellStyle name="Normal 3 22 3 7" xfId="14267" xr:uid="{00000000-0005-0000-0000-000008340000}"/>
    <cellStyle name="Normal 3 22 4" xfId="684" xr:uid="{00000000-0005-0000-0000-000009340000}"/>
    <cellStyle name="Normal 3 22 4 2" xfId="1191" xr:uid="{00000000-0005-0000-0000-00000A340000}"/>
    <cellStyle name="Normal 3 22 4 2 2" xfId="3005" xr:uid="{00000000-0005-0000-0000-00000B340000}"/>
    <cellStyle name="Normal 3 22 4 2 2 2" xfId="5294" xr:uid="{00000000-0005-0000-0000-00000C340000}"/>
    <cellStyle name="Normal 3 22 4 2 2 2 2" xfId="10665" xr:uid="{00000000-0005-0000-0000-00000D340000}"/>
    <cellStyle name="Normal 3 22 4 2 2 3" xfId="10664" xr:uid="{00000000-0005-0000-0000-00000E340000}"/>
    <cellStyle name="Normal 3 22 4 2 2 4" xfId="14273" xr:uid="{00000000-0005-0000-0000-00000F340000}"/>
    <cellStyle name="Normal 3 22 4 2 3" xfId="3004" xr:uid="{00000000-0005-0000-0000-000010340000}"/>
    <cellStyle name="Normal 3 22 4 2 3 2" xfId="10666" xr:uid="{00000000-0005-0000-0000-000011340000}"/>
    <cellStyle name="Normal 3 22 4 2 4" xfId="5293" xr:uid="{00000000-0005-0000-0000-000012340000}"/>
    <cellStyle name="Normal 3 22 4 2 4 2" xfId="10667" xr:uid="{00000000-0005-0000-0000-000013340000}"/>
    <cellStyle name="Normal 3 22 4 2 5" xfId="10663" xr:uid="{00000000-0005-0000-0000-000014340000}"/>
    <cellStyle name="Normal 3 22 4 2 6" xfId="14272" xr:uid="{00000000-0005-0000-0000-000015340000}"/>
    <cellStyle name="Normal 3 22 4 3" xfId="1914" xr:uid="{00000000-0005-0000-0000-000016340000}"/>
    <cellStyle name="Normal 3 22 4 3 2" xfId="3006" xr:uid="{00000000-0005-0000-0000-000017340000}"/>
    <cellStyle name="Normal 3 22 4 3 2 2" xfId="10669" xr:uid="{00000000-0005-0000-0000-000018340000}"/>
    <cellStyle name="Normal 3 22 4 3 3" xfId="5295" xr:uid="{00000000-0005-0000-0000-000019340000}"/>
    <cellStyle name="Normal 3 22 4 3 3 2" xfId="10670" xr:uid="{00000000-0005-0000-0000-00001A340000}"/>
    <cellStyle name="Normal 3 22 4 3 4" xfId="10668" xr:uid="{00000000-0005-0000-0000-00001B340000}"/>
    <cellStyle name="Normal 3 22 4 3 5" xfId="14274" xr:uid="{00000000-0005-0000-0000-00001C340000}"/>
    <cellStyle name="Normal 3 22 4 4" xfId="3003" xr:uid="{00000000-0005-0000-0000-00001D340000}"/>
    <cellStyle name="Normal 3 22 4 4 2" xfId="10671" xr:uid="{00000000-0005-0000-0000-00001E340000}"/>
    <cellStyle name="Normal 3 22 4 5" xfId="5292" xr:uid="{00000000-0005-0000-0000-00001F340000}"/>
    <cellStyle name="Normal 3 22 4 5 2" xfId="10672" xr:uid="{00000000-0005-0000-0000-000020340000}"/>
    <cellStyle name="Normal 3 22 4 6" xfId="10662" xr:uid="{00000000-0005-0000-0000-000021340000}"/>
    <cellStyle name="Normal 3 22 4 7" xfId="14271" xr:uid="{00000000-0005-0000-0000-000022340000}"/>
    <cellStyle name="Normal 3 22 5" xfId="679" xr:uid="{00000000-0005-0000-0000-000023340000}"/>
    <cellStyle name="Normal 3 22 5 2" xfId="3008" xr:uid="{00000000-0005-0000-0000-000024340000}"/>
    <cellStyle name="Normal 3 22 5 2 2" xfId="5297" xr:uid="{00000000-0005-0000-0000-000025340000}"/>
    <cellStyle name="Normal 3 22 5 2 2 2" xfId="10675" xr:uid="{00000000-0005-0000-0000-000026340000}"/>
    <cellStyle name="Normal 3 22 5 2 3" xfId="10674" xr:uid="{00000000-0005-0000-0000-000027340000}"/>
    <cellStyle name="Normal 3 22 5 2 4" xfId="14276" xr:uid="{00000000-0005-0000-0000-000028340000}"/>
    <cellStyle name="Normal 3 22 5 3" xfId="3007" xr:uid="{00000000-0005-0000-0000-000029340000}"/>
    <cellStyle name="Normal 3 22 5 3 2" xfId="10676" xr:uid="{00000000-0005-0000-0000-00002A340000}"/>
    <cellStyle name="Normal 3 22 5 4" xfId="5296" xr:uid="{00000000-0005-0000-0000-00002B340000}"/>
    <cellStyle name="Normal 3 22 5 4 2" xfId="10677" xr:uid="{00000000-0005-0000-0000-00002C340000}"/>
    <cellStyle name="Normal 3 22 5 5" xfId="10673" xr:uid="{00000000-0005-0000-0000-00002D340000}"/>
    <cellStyle name="Normal 3 22 5 6" xfId="14275" xr:uid="{00000000-0005-0000-0000-00002E340000}"/>
    <cellStyle name="Normal 3 22 6" xfId="1186" xr:uid="{00000000-0005-0000-0000-00002F340000}"/>
    <cellStyle name="Normal 3 22 6 2" xfId="3009" xr:uid="{00000000-0005-0000-0000-000030340000}"/>
    <cellStyle name="Normal 3 22 6 2 2" xfId="10679" xr:uid="{00000000-0005-0000-0000-000031340000}"/>
    <cellStyle name="Normal 3 22 6 3" xfId="5298" xr:uid="{00000000-0005-0000-0000-000032340000}"/>
    <cellStyle name="Normal 3 22 6 3 2" xfId="10680" xr:uid="{00000000-0005-0000-0000-000033340000}"/>
    <cellStyle name="Normal 3 22 6 4" xfId="10678" xr:uid="{00000000-0005-0000-0000-000034340000}"/>
    <cellStyle name="Normal 3 22 6 5" xfId="14277" xr:uid="{00000000-0005-0000-0000-000035340000}"/>
    <cellStyle name="Normal 3 22 7" xfId="1909" xr:uid="{00000000-0005-0000-0000-000036340000}"/>
    <cellStyle name="Normal 3 22 7 2" xfId="10681" xr:uid="{00000000-0005-0000-0000-000037340000}"/>
    <cellStyle name="Normal 3 22 8" xfId="2986" xr:uid="{00000000-0005-0000-0000-000038340000}"/>
    <cellStyle name="Normal 3 22 8 2" xfId="10682" xr:uid="{00000000-0005-0000-0000-000039340000}"/>
    <cellStyle name="Normal 3 22 9" xfId="5275" xr:uid="{00000000-0005-0000-0000-00003A340000}"/>
    <cellStyle name="Normal 3 22 9 2" xfId="10683" xr:uid="{00000000-0005-0000-0000-00003B340000}"/>
    <cellStyle name="Normal 3 23" xfId="230" xr:uid="{00000000-0005-0000-0000-00003C340000}"/>
    <cellStyle name="Normal 3 23 10" xfId="10684" xr:uid="{00000000-0005-0000-0000-00003D340000}"/>
    <cellStyle name="Normal 3 23 11" xfId="14278" xr:uid="{00000000-0005-0000-0000-00003E340000}"/>
    <cellStyle name="Normal 3 23 2" xfId="686" xr:uid="{00000000-0005-0000-0000-00003F340000}"/>
    <cellStyle name="Normal 3 23 2 2" xfId="687" xr:uid="{00000000-0005-0000-0000-000040340000}"/>
    <cellStyle name="Normal 3 23 2 2 2" xfId="1194" xr:uid="{00000000-0005-0000-0000-000041340000}"/>
    <cellStyle name="Normal 3 23 2 2 2 2" xfId="3014" xr:uid="{00000000-0005-0000-0000-000042340000}"/>
    <cellStyle name="Normal 3 23 2 2 2 2 2" xfId="5303" xr:uid="{00000000-0005-0000-0000-000043340000}"/>
    <cellStyle name="Normal 3 23 2 2 2 2 2 2" xfId="10689" xr:uid="{00000000-0005-0000-0000-000044340000}"/>
    <cellStyle name="Normal 3 23 2 2 2 2 3" xfId="10688" xr:uid="{00000000-0005-0000-0000-000045340000}"/>
    <cellStyle name="Normal 3 23 2 2 2 2 4" xfId="14282" xr:uid="{00000000-0005-0000-0000-000046340000}"/>
    <cellStyle name="Normal 3 23 2 2 2 3" xfId="3013" xr:uid="{00000000-0005-0000-0000-000047340000}"/>
    <cellStyle name="Normal 3 23 2 2 2 3 2" xfId="10690" xr:uid="{00000000-0005-0000-0000-000048340000}"/>
    <cellStyle name="Normal 3 23 2 2 2 4" xfId="5302" xr:uid="{00000000-0005-0000-0000-000049340000}"/>
    <cellStyle name="Normal 3 23 2 2 2 4 2" xfId="10691" xr:uid="{00000000-0005-0000-0000-00004A340000}"/>
    <cellStyle name="Normal 3 23 2 2 2 5" xfId="10687" xr:uid="{00000000-0005-0000-0000-00004B340000}"/>
    <cellStyle name="Normal 3 23 2 2 2 6" xfId="14281" xr:uid="{00000000-0005-0000-0000-00004C340000}"/>
    <cellStyle name="Normal 3 23 2 2 3" xfId="1917" xr:uid="{00000000-0005-0000-0000-00004D340000}"/>
    <cellStyle name="Normal 3 23 2 2 3 2" xfId="3015" xr:uid="{00000000-0005-0000-0000-00004E340000}"/>
    <cellStyle name="Normal 3 23 2 2 3 2 2" xfId="10693" xr:uid="{00000000-0005-0000-0000-00004F340000}"/>
    <cellStyle name="Normal 3 23 2 2 3 3" xfId="5304" xr:uid="{00000000-0005-0000-0000-000050340000}"/>
    <cellStyle name="Normal 3 23 2 2 3 3 2" xfId="10694" xr:uid="{00000000-0005-0000-0000-000051340000}"/>
    <cellStyle name="Normal 3 23 2 2 3 4" xfId="10692" xr:uid="{00000000-0005-0000-0000-000052340000}"/>
    <cellStyle name="Normal 3 23 2 2 3 5" xfId="14283" xr:uid="{00000000-0005-0000-0000-000053340000}"/>
    <cellStyle name="Normal 3 23 2 2 4" xfId="3012" xr:uid="{00000000-0005-0000-0000-000054340000}"/>
    <cellStyle name="Normal 3 23 2 2 4 2" xfId="10695" xr:uid="{00000000-0005-0000-0000-000055340000}"/>
    <cellStyle name="Normal 3 23 2 2 5" xfId="5301" xr:uid="{00000000-0005-0000-0000-000056340000}"/>
    <cellStyle name="Normal 3 23 2 2 5 2" xfId="10696" xr:uid="{00000000-0005-0000-0000-000057340000}"/>
    <cellStyle name="Normal 3 23 2 2 6" xfId="10686" xr:uid="{00000000-0005-0000-0000-000058340000}"/>
    <cellStyle name="Normal 3 23 2 2 7" xfId="14280" xr:uid="{00000000-0005-0000-0000-000059340000}"/>
    <cellStyle name="Normal 3 23 2 3" xfId="688" xr:uid="{00000000-0005-0000-0000-00005A340000}"/>
    <cellStyle name="Normal 3 23 2 3 2" xfId="1195" xr:uid="{00000000-0005-0000-0000-00005B340000}"/>
    <cellStyle name="Normal 3 23 2 3 2 2" xfId="3018" xr:uid="{00000000-0005-0000-0000-00005C340000}"/>
    <cellStyle name="Normal 3 23 2 3 2 2 2" xfId="5307" xr:uid="{00000000-0005-0000-0000-00005D340000}"/>
    <cellStyle name="Normal 3 23 2 3 2 2 2 2" xfId="10700" xr:uid="{00000000-0005-0000-0000-00005E340000}"/>
    <cellStyle name="Normal 3 23 2 3 2 2 3" xfId="10699" xr:uid="{00000000-0005-0000-0000-00005F340000}"/>
    <cellStyle name="Normal 3 23 2 3 2 2 4" xfId="14286" xr:uid="{00000000-0005-0000-0000-000060340000}"/>
    <cellStyle name="Normal 3 23 2 3 2 3" xfId="3017" xr:uid="{00000000-0005-0000-0000-000061340000}"/>
    <cellStyle name="Normal 3 23 2 3 2 3 2" xfId="10701" xr:uid="{00000000-0005-0000-0000-000062340000}"/>
    <cellStyle name="Normal 3 23 2 3 2 4" xfId="5306" xr:uid="{00000000-0005-0000-0000-000063340000}"/>
    <cellStyle name="Normal 3 23 2 3 2 4 2" xfId="10702" xr:uid="{00000000-0005-0000-0000-000064340000}"/>
    <cellStyle name="Normal 3 23 2 3 2 5" xfId="10698" xr:uid="{00000000-0005-0000-0000-000065340000}"/>
    <cellStyle name="Normal 3 23 2 3 2 6" xfId="14285" xr:uid="{00000000-0005-0000-0000-000066340000}"/>
    <cellStyle name="Normal 3 23 2 3 3" xfId="1918" xr:uid="{00000000-0005-0000-0000-000067340000}"/>
    <cellStyle name="Normal 3 23 2 3 3 2" xfId="3019" xr:uid="{00000000-0005-0000-0000-000068340000}"/>
    <cellStyle name="Normal 3 23 2 3 3 2 2" xfId="10704" xr:uid="{00000000-0005-0000-0000-000069340000}"/>
    <cellStyle name="Normal 3 23 2 3 3 3" xfId="5308" xr:uid="{00000000-0005-0000-0000-00006A340000}"/>
    <cellStyle name="Normal 3 23 2 3 3 3 2" xfId="10705" xr:uid="{00000000-0005-0000-0000-00006B340000}"/>
    <cellStyle name="Normal 3 23 2 3 3 4" xfId="10703" xr:uid="{00000000-0005-0000-0000-00006C340000}"/>
    <cellStyle name="Normal 3 23 2 3 3 5" xfId="14287" xr:uid="{00000000-0005-0000-0000-00006D340000}"/>
    <cellStyle name="Normal 3 23 2 3 4" xfId="3016" xr:uid="{00000000-0005-0000-0000-00006E340000}"/>
    <cellStyle name="Normal 3 23 2 3 4 2" xfId="10706" xr:uid="{00000000-0005-0000-0000-00006F340000}"/>
    <cellStyle name="Normal 3 23 2 3 5" xfId="5305" xr:uid="{00000000-0005-0000-0000-000070340000}"/>
    <cellStyle name="Normal 3 23 2 3 5 2" xfId="10707" xr:uid="{00000000-0005-0000-0000-000071340000}"/>
    <cellStyle name="Normal 3 23 2 3 6" xfId="10697" xr:uid="{00000000-0005-0000-0000-000072340000}"/>
    <cellStyle name="Normal 3 23 2 3 7" xfId="14284" xr:uid="{00000000-0005-0000-0000-000073340000}"/>
    <cellStyle name="Normal 3 23 2 4" xfId="1193" xr:uid="{00000000-0005-0000-0000-000074340000}"/>
    <cellStyle name="Normal 3 23 2 4 2" xfId="3021" xr:uid="{00000000-0005-0000-0000-000075340000}"/>
    <cellStyle name="Normal 3 23 2 4 2 2" xfId="5310" xr:uid="{00000000-0005-0000-0000-000076340000}"/>
    <cellStyle name="Normal 3 23 2 4 2 2 2" xfId="10710" xr:uid="{00000000-0005-0000-0000-000077340000}"/>
    <cellStyle name="Normal 3 23 2 4 2 3" xfId="10709" xr:uid="{00000000-0005-0000-0000-000078340000}"/>
    <cellStyle name="Normal 3 23 2 4 2 4" xfId="14289" xr:uid="{00000000-0005-0000-0000-000079340000}"/>
    <cellStyle name="Normal 3 23 2 4 3" xfId="3020" xr:uid="{00000000-0005-0000-0000-00007A340000}"/>
    <cellStyle name="Normal 3 23 2 4 3 2" xfId="10711" xr:uid="{00000000-0005-0000-0000-00007B340000}"/>
    <cellStyle name="Normal 3 23 2 4 4" xfId="5309" xr:uid="{00000000-0005-0000-0000-00007C340000}"/>
    <cellStyle name="Normal 3 23 2 4 4 2" xfId="10712" xr:uid="{00000000-0005-0000-0000-00007D340000}"/>
    <cellStyle name="Normal 3 23 2 4 5" xfId="10708" xr:uid="{00000000-0005-0000-0000-00007E340000}"/>
    <cellStyle name="Normal 3 23 2 4 6" xfId="14288" xr:uid="{00000000-0005-0000-0000-00007F340000}"/>
    <cellStyle name="Normal 3 23 2 5" xfId="1916" xr:uid="{00000000-0005-0000-0000-000080340000}"/>
    <cellStyle name="Normal 3 23 2 5 2" xfId="3022" xr:uid="{00000000-0005-0000-0000-000081340000}"/>
    <cellStyle name="Normal 3 23 2 5 2 2" xfId="10714" xr:uid="{00000000-0005-0000-0000-000082340000}"/>
    <cellStyle name="Normal 3 23 2 5 3" xfId="5311" xr:uid="{00000000-0005-0000-0000-000083340000}"/>
    <cellStyle name="Normal 3 23 2 5 3 2" xfId="10715" xr:uid="{00000000-0005-0000-0000-000084340000}"/>
    <cellStyle name="Normal 3 23 2 5 4" xfId="10713" xr:uid="{00000000-0005-0000-0000-000085340000}"/>
    <cellStyle name="Normal 3 23 2 5 5" xfId="14290" xr:uid="{00000000-0005-0000-0000-000086340000}"/>
    <cellStyle name="Normal 3 23 2 6" xfId="3011" xr:uid="{00000000-0005-0000-0000-000087340000}"/>
    <cellStyle name="Normal 3 23 2 6 2" xfId="10716" xr:uid="{00000000-0005-0000-0000-000088340000}"/>
    <cellStyle name="Normal 3 23 2 7" xfId="5300" xr:uid="{00000000-0005-0000-0000-000089340000}"/>
    <cellStyle name="Normal 3 23 2 7 2" xfId="10717" xr:uid="{00000000-0005-0000-0000-00008A340000}"/>
    <cellStyle name="Normal 3 23 2 8" xfId="10685" xr:uid="{00000000-0005-0000-0000-00008B340000}"/>
    <cellStyle name="Normal 3 23 2 9" xfId="14279" xr:uid="{00000000-0005-0000-0000-00008C340000}"/>
    <cellStyle name="Normal 3 23 3" xfId="689" xr:uid="{00000000-0005-0000-0000-00008D340000}"/>
    <cellStyle name="Normal 3 23 3 2" xfId="1196" xr:uid="{00000000-0005-0000-0000-00008E340000}"/>
    <cellStyle name="Normal 3 23 3 2 2" xfId="3025" xr:uid="{00000000-0005-0000-0000-00008F340000}"/>
    <cellStyle name="Normal 3 23 3 2 2 2" xfId="5314" xr:uid="{00000000-0005-0000-0000-000090340000}"/>
    <cellStyle name="Normal 3 23 3 2 2 2 2" xfId="10721" xr:uid="{00000000-0005-0000-0000-000091340000}"/>
    <cellStyle name="Normal 3 23 3 2 2 3" xfId="10720" xr:uid="{00000000-0005-0000-0000-000092340000}"/>
    <cellStyle name="Normal 3 23 3 2 2 4" xfId="14293" xr:uid="{00000000-0005-0000-0000-000093340000}"/>
    <cellStyle name="Normal 3 23 3 2 3" xfId="3024" xr:uid="{00000000-0005-0000-0000-000094340000}"/>
    <cellStyle name="Normal 3 23 3 2 3 2" xfId="10722" xr:uid="{00000000-0005-0000-0000-000095340000}"/>
    <cellStyle name="Normal 3 23 3 2 4" xfId="5313" xr:uid="{00000000-0005-0000-0000-000096340000}"/>
    <cellStyle name="Normal 3 23 3 2 4 2" xfId="10723" xr:uid="{00000000-0005-0000-0000-000097340000}"/>
    <cellStyle name="Normal 3 23 3 2 5" xfId="10719" xr:uid="{00000000-0005-0000-0000-000098340000}"/>
    <cellStyle name="Normal 3 23 3 2 6" xfId="14292" xr:uid="{00000000-0005-0000-0000-000099340000}"/>
    <cellStyle name="Normal 3 23 3 3" xfId="1919" xr:uid="{00000000-0005-0000-0000-00009A340000}"/>
    <cellStyle name="Normal 3 23 3 3 2" xfId="3026" xr:uid="{00000000-0005-0000-0000-00009B340000}"/>
    <cellStyle name="Normal 3 23 3 3 2 2" xfId="10725" xr:uid="{00000000-0005-0000-0000-00009C340000}"/>
    <cellStyle name="Normal 3 23 3 3 3" xfId="5315" xr:uid="{00000000-0005-0000-0000-00009D340000}"/>
    <cellStyle name="Normal 3 23 3 3 3 2" xfId="10726" xr:uid="{00000000-0005-0000-0000-00009E340000}"/>
    <cellStyle name="Normal 3 23 3 3 4" xfId="10724" xr:uid="{00000000-0005-0000-0000-00009F340000}"/>
    <cellStyle name="Normal 3 23 3 3 5" xfId="14294" xr:uid="{00000000-0005-0000-0000-0000A0340000}"/>
    <cellStyle name="Normal 3 23 3 4" xfId="3023" xr:uid="{00000000-0005-0000-0000-0000A1340000}"/>
    <cellStyle name="Normal 3 23 3 4 2" xfId="10727" xr:uid="{00000000-0005-0000-0000-0000A2340000}"/>
    <cellStyle name="Normal 3 23 3 5" xfId="5312" xr:uid="{00000000-0005-0000-0000-0000A3340000}"/>
    <cellStyle name="Normal 3 23 3 5 2" xfId="10728" xr:uid="{00000000-0005-0000-0000-0000A4340000}"/>
    <cellStyle name="Normal 3 23 3 6" xfId="10718" xr:uid="{00000000-0005-0000-0000-0000A5340000}"/>
    <cellStyle name="Normal 3 23 3 7" xfId="14291" xr:uid="{00000000-0005-0000-0000-0000A6340000}"/>
    <cellStyle name="Normal 3 23 4" xfId="690" xr:uid="{00000000-0005-0000-0000-0000A7340000}"/>
    <cellStyle name="Normal 3 23 4 2" xfId="1197" xr:uid="{00000000-0005-0000-0000-0000A8340000}"/>
    <cellStyle name="Normal 3 23 4 2 2" xfId="3029" xr:uid="{00000000-0005-0000-0000-0000A9340000}"/>
    <cellStyle name="Normal 3 23 4 2 2 2" xfId="5318" xr:uid="{00000000-0005-0000-0000-0000AA340000}"/>
    <cellStyle name="Normal 3 23 4 2 2 2 2" xfId="10732" xr:uid="{00000000-0005-0000-0000-0000AB340000}"/>
    <cellStyle name="Normal 3 23 4 2 2 3" xfId="10731" xr:uid="{00000000-0005-0000-0000-0000AC340000}"/>
    <cellStyle name="Normal 3 23 4 2 2 4" xfId="14297" xr:uid="{00000000-0005-0000-0000-0000AD340000}"/>
    <cellStyle name="Normal 3 23 4 2 3" xfId="3028" xr:uid="{00000000-0005-0000-0000-0000AE340000}"/>
    <cellStyle name="Normal 3 23 4 2 3 2" xfId="10733" xr:uid="{00000000-0005-0000-0000-0000AF340000}"/>
    <cellStyle name="Normal 3 23 4 2 4" xfId="5317" xr:uid="{00000000-0005-0000-0000-0000B0340000}"/>
    <cellStyle name="Normal 3 23 4 2 4 2" xfId="10734" xr:uid="{00000000-0005-0000-0000-0000B1340000}"/>
    <cellStyle name="Normal 3 23 4 2 5" xfId="10730" xr:uid="{00000000-0005-0000-0000-0000B2340000}"/>
    <cellStyle name="Normal 3 23 4 2 6" xfId="14296" xr:uid="{00000000-0005-0000-0000-0000B3340000}"/>
    <cellStyle name="Normal 3 23 4 3" xfId="1920" xr:uid="{00000000-0005-0000-0000-0000B4340000}"/>
    <cellStyle name="Normal 3 23 4 3 2" xfId="3030" xr:uid="{00000000-0005-0000-0000-0000B5340000}"/>
    <cellStyle name="Normal 3 23 4 3 2 2" xfId="10736" xr:uid="{00000000-0005-0000-0000-0000B6340000}"/>
    <cellStyle name="Normal 3 23 4 3 3" xfId="5319" xr:uid="{00000000-0005-0000-0000-0000B7340000}"/>
    <cellStyle name="Normal 3 23 4 3 3 2" xfId="10737" xr:uid="{00000000-0005-0000-0000-0000B8340000}"/>
    <cellStyle name="Normal 3 23 4 3 4" xfId="10735" xr:uid="{00000000-0005-0000-0000-0000B9340000}"/>
    <cellStyle name="Normal 3 23 4 3 5" xfId="14298" xr:uid="{00000000-0005-0000-0000-0000BA340000}"/>
    <cellStyle name="Normal 3 23 4 4" xfId="3027" xr:uid="{00000000-0005-0000-0000-0000BB340000}"/>
    <cellStyle name="Normal 3 23 4 4 2" xfId="10738" xr:uid="{00000000-0005-0000-0000-0000BC340000}"/>
    <cellStyle name="Normal 3 23 4 5" xfId="5316" xr:uid="{00000000-0005-0000-0000-0000BD340000}"/>
    <cellStyle name="Normal 3 23 4 5 2" xfId="10739" xr:uid="{00000000-0005-0000-0000-0000BE340000}"/>
    <cellStyle name="Normal 3 23 4 6" xfId="10729" xr:uid="{00000000-0005-0000-0000-0000BF340000}"/>
    <cellStyle name="Normal 3 23 4 7" xfId="14295" xr:uid="{00000000-0005-0000-0000-0000C0340000}"/>
    <cellStyle name="Normal 3 23 5" xfId="685" xr:uid="{00000000-0005-0000-0000-0000C1340000}"/>
    <cellStyle name="Normal 3 23 5 2" xfId="3032" xr:uid="{00000000-0005-0000-0000-0000C2340000}"/>
    <cellStyle name="Normal 3 23 5 2 2" xfId="5321" xr:uid="{00000000-0005-0000-0000-0000C3340000}"/>
    <cellStyle name="Normal 3 23 5 2 2 2" xfId="10742" xr:uid="{00000000-0005-0000-0000-0000C4340000}"/>
    <cellStyle name="Normal 3 23 5 2 3" xfId="10741" xr:uid="{00000000-0005-0000-0000-0000C5340000}"/>
    <cellStyle name="Normal 3 23 5 2 4" xfId="14300" xr:uid="{00000000-0005-0000-0000-0000C6340000}"/>
    <cellStyle name="Normal 3 23 5 3" xfId="3031" xr:uid="{00000000-0005-0000-0000-0000C7340000}"/>
    <cellStyle name="Normal 3 23 5 3 2" xfId="10743" xr:uid="{00000000-0005-0000-0000-0000C8340000}"/>
    <cellStyle name="Normal 3 23 5 4" xfId="5320" xr:uid="{00000000-0005-0000-0000-0000C9340000}"/>
    <cellStyle name="Normal 3 23 5 4 2" xfId="10744" xr:uid="{00000000-0005-0000-0000-0000CA340000}"/>
    <cellStyle name="Normal 3 23 5 5" xfId="10740" xr:uid="{00000000-0005-0000-0000-0000CB340000}"/>
    <cellStyle name="Normal 3 23 5 6" xfId="14299" xr:uid="{00000000-0005-0000-0000-0000CC340000}"/>
    <cellStyle name="Normal 3 23 6" xfId="1192" xr:uid="{00000000-0005-0000-0000-0000CD340000}"/>
    <cellStyle name="Normal 3 23 6 2" xfId="3033" xr:uid="{00000000-0005-0000-0000-0000CE340000}"/>
    <cellStyle name="Normal 3 23 6 2 2" xfId="10746" xr:uid="{00000000-0005-0000-0000-0000CF340000}"/>
    <cellStyle name="Normal 3 23 6 3" xfId="5322" xr:uid="{00000000-0005-0000-0000-0000D0340000}"/>
    <cellStyle name="Normal 3 23 6 3 2" xfId="10747" xr:uid="{00000000-0005-0000-0000-0000D1340000}"/>
    <cellStyle name="Normal 3 23 6 4" xfId="10745" xr:uid="{00000000-0005-0000-0000-0000D2340000}"/>
    <cellStyle name="Normal 3 23 6 5" xfId="14301" xr:uid="{00000000-0005-0000-0000-0000D3340000}"/>
    <cellStyle name="Normal 3 23 7" xfId="1915" xr:uid="{00000000-0005-0000-0000-0000D4340000}"/>
    <cellStyle name="Normal 3 23 7 2" xfId="10748" xr:uid="{00000000-0005-0000-0000-0000D5340000}"/>
    <cellStyle name="Normal 3 23 8" xfId="3010" xr:uid="{00000000-0005-0000-0000-0000D6340000}"/>
    <cellStyle name="Normal 3 23 8 2" xfId="10749" xr:uid="{00000000-0005-0000-0000-0000D7340000}"/>
    <cellStyle name="Normal 3 23 9" xfId="5299" xr:uid="{00000000-0005-0000-0000-0000D8340000}"/>
    <cellStyle name="Normal 3 23 9 2" xfId="10750" xr:uid="{00000000-0005-0000-0000-0000D9340000}"/>
    <cellStyle name="Normal 3 24" xfId="231" xr:uid="{00000000-0005-0000-0000-0000DA340000}"/>
    <cellStyle name="Normal 3 24 10" xfId="10751" xr:uid="{00000000-0005-0000-0000-0000DB340000}"/>
    <cellStyle name="Normal 3 24 11" xfId="14302" xr:uid="{00000000-0005-0000-0000-0000DC340000}"/>
    <cellStyle name="Normal 3 24 2" xfId="692" xr:uid="{00000000-0005-0000-0000-0000DD340000}"/>
    <cellStyle name="Normal 3 24 2 2" xfId="693" xr:uid="{00000000-0005-0000-0000-0000DE340000}"/>
    <cellStyle name="Normal 3 24 2 2 2" xfId="1200" xr:uid="{00000000-0005-0000-0000-0000DF340000}"/>
    <cellStyle name="Normal 3 24 2 2 2 2" xfId="3038" xr:uid="{00000000-0005-0000-0000-0000E0340000}"/>
    <cellStyle name="Normal 3 24 2 2 2 2 2" xfId="5327" xr:uid="{00000000-0005-0000-0000-0000E1340000}"/>
    <cellStyle name="Normal 3 24 2 2 2 2 2 2" xfId="10756" xr:uid="{00000000-0005-0000-0000-0000E2340000}"/>
    <cellStyle name="Normal 3 24 2 2 2 2 3" xfId="10755" xr:uid="{00000000-0005-0000-0000-0000E3340000}"/>
    <cellStyle name="Normal 3 24 2 2 2 2 4" xfId="14306" xr:uid="{00000000-0005-0000-0000-0000E4340000}"/>
    <cellStyle name="Normal 3 24 2 2 2 3" xfId="3037" xr:uid="{00000000-0005-0000-0000-0000E5340000}"/>
    <cellStyle name="Normal 3 24 2 2 2 3 2" xfId="10757" xr:uid="{00000000-0005-0000-0000-0000E6340000}"/>
    <cellStyle name="Normal 3 24 2 2 2 4" xfId="5326" xr:uid="{00000000-0005-0000-0000-0000E7340000}"/>
    <cellStyle name="Normal 3 24 2 2 2 4 2" xfId="10758" xr:uid="{00000000-0005-0000-0000-0000E8340000}"/>
    <cellStyle name="Normal 3 24 2 2 2 5" xfId="10754" xr:uid="{00000000-0005-0000-0000-0000E9340000}"/>
    <cellStyle name="Normal 3 24 2 2 2 6" xfId="14305" xr:uid="{00000000-0005-0000-0000-0000EA340000}"/>
    <cellStyle name="Normal 3 24 2 2 3" xfId="1923" xr:uid="{00000000-0005-0000-0000-0000EB340000}"/>
    <cellStyle name="Normal 3 24 2 2 3 2" xfId="3039" xr:uid="{00000000-0005-0000-0000-0000EC340000}"/>
    <cellStyle name="Normal 3 24 2 2 3 2 2" xfId="10760" xr:uid="{00000000-0005-0000-0000-0000ED340000}"/>
    <cellStyle name="Normal 3 24 2 2 3 3" xfId="5328" xr:uid="{00000000-0005-0000-0000-0000EE340000}"/>
    <cellStyle name="Normal 3 24 2 2 3 3 2" xfId="10761" xr:uid="{00000000-0005-0000-0000-0000EF340000}"/>
    <cellStyle name="Normal 3 24 2 2 3 4" xfId="10759" xr:uid="{00000000-0005-0000-0000-0000F0340000}"/>
    <cellStyle name="Normal 3 24 2 2 3 5" xfId="14307" xr:uid="{00000000-0005-0000-0000-0000F1340000}"/>
    <cellStyle name="Normal 3 24 2 2 4" xfId="3036" xr:uid="{00000000-0005-0000-0000-0000F2340000}"/>
    <cellStyle name="Normal 3 24 2 2 4 2" xfId="10762" xr:uid="{00000000-0005-0000-0000-0000F3340000}"/>
    <cellStyle name="Normal 3 24 2 2 5" xfId="5325" xr:uid="{00000000-0005-0000-0000-0000F4340000}"/>
    <cellStyle name="Normal 3 24 2 2 5 2" xfId="10763" xr:uid="{00000000-0005-0000-0000-0000F5340000}"/>
    <cellStyle name="Normal 3 24 2 2 6" xfId="10753" xr:uid="{00000000-0005-0000-0000-0000F6340000}"/>
    <cellStyle name="Normal 3 24 2 2 7" xfId="14304" xr:uid="{00000000-0005-0000-0000-0000F7340000}"/>
    <cellStyle name="Normal 3 24 2 3" xfId="694" xr:uid="{00000000-0005-0000-0000-0000F8340000}"/>
    <cellStyle name="Normal 3 24 2 3 2" xfId="1201" xr:uid="{00000000-0005-0000-0000-0000F9340000}"/>
    <cellStyle name="Normal 3 24 2 3 2 2" xfId="3042" xr:uid="{00000000-0005-0000-0000-0000FA340000}"/>
    <cellStyle name="Normal 3 24 2 3 2 2 2" xfId="5331" xr:uid="{00000000-0005-0000-0000-0000FB340000}"/>
    <cellStyle name="Normal 3 24 2 3 2 2 2 2" xfId="10767" xr:uid="{00000000-0005-0000-0000-0000FC340000}"/>
    <cellStyle name="Normal 3 24 2 3 2 2 3" xfId="10766" xr:uid="{00000000-0005-0000-0000-0000FD340000}"/>
    <cellStyle name="Normal 3 24 2 3 2 2 4" xfId="14310" xr:uid="{00000000-0005-0000-0000-0000FE340000}"/>
    <cellStyle name="Normal 3 24 2 3 2 3" xfId="3041" xr:uid="{00000000-0005-0000-0000-0000FF340000}"/>
    <cellStyle name="Normal 3 24 2 3 2 3 2" xfId="10768" xr:uid="{00000000-0005-0000-0000-000000350000}"/>
    <cellStyle name="Normal 3 24 2 3 2 4" xfId="5330" xr:uid="{00000000-0005-0000-0000-000001350000}"/>
    <cellStyle name="Normal 3 24 2 3 2 4 2" xfId="10769" xr:uid="{00000000-0005-0000-0000-000002350000}"/>
    <cellStyle name="Normal 3 24 2 3 2 5" xfId="10765" xr:uid="{00000000-0005-0000-0000-000003350000}"/>
    <cellStyle name="Normal 3 24 2 3 2 6" xfId="14309" xr:uid="{00000000-0005-0000-0000-000004350000}"/>
    <cellStyle name="Normal 3 24 2 3 3" xfId="1924" xr:uid="{00000000-0005-0000-0000-000005350000}"/>
    <cellStyle name="Normal 3 24 2 3 3 2" xfId="3043" xr:uid="{00000000-0005-0000-0000-000006350000}"/>
    <cellStyle name="Normal 3 24 2 3 3 2 2" xfId="10771" xr:uid="{00000000-0005-0000-0000-000007350000}"/>
    <cellStyle name="Normal 3 24 2 3 3 3" xfId="5332" xr:uid="{00000000-0005-0000-0000-000008350000}"/>
    <cellStyle name="Normal 3 24 2 3 3 3 2" xfId="10772" xr:uid="{00000000-0005-0000-0000-000009350000}"/>
    <cellStyle name="Normal 3 24 2 3 3 4" xfId="10770" xr:uid="{00000000-0005-0000-0000-00000A350000}"/>
    <cellStyle name="Normal 3 24 2 3 3 5" xfId="14311" xr:uid="{00000000-0005-0000-0000-00000B350000}"/>
    <cellStyle name="Normal 3 24 2 3 4" xfId="3040" xr:uid="{00000000-0005-0000-0000-00000C350000}"/>
    <cellStyle name="Normal 3 24 2 3 4 2" xfId="10773" xr:uid="{00000000-0005-0000-0000-00000D350000}"/>
    <cellStyle name="Normal 3 24 2 3 5" xfId="5329" xr:uid="{00000000-0005-0000-0000-00000E350000}"/>
    <cellStyle name="Normal 3 24 2 3 5 2" xfId="10774" xr:uid="{00000000-0005-0000-0000-00000F350000}"/>
    <cellStyle name="Normal 3 24 2 3 6" xfId="10764" xr:uid="{00000000-0005-0000-0000-000010350000}"/>
    <cellStyle name="Normal 3 24 2 3 7" xfId="14308" xr:uid="{00000000-0005-0000-0000-000011350000}"/>
    <cellStyle name="Normal 3 24 2 4" xfId="1199" xr:uid="{00000000-0005-0000-0000-000012350000}"/>
    <cellStyle name="Normal 3 24 2 4 2" xfId="3045" xr:uid="{00000000-0005-0000-0000-000013350000}"/>
    <cellStyle name="Normal 3 24 2 4 2 2" xfId="5334" xr:uid="{00000000-0005-0000-0000-000014350000}"/>
    <cellStyle name="Normal 3 24 2 4 2 2 2" xfId="10777" xr:uid="{00000000-0005-0000-0000-000015350000}"/>
    <cellStyle name="Normal 3 24 2 4 2 3" xfId="10776" xr:uid="{00000000-0005-0000-0000-000016350000}"/>
    <cellStyle name="Normal 3 24 2 4 2 4" xfId="14313" xr:uid="{00000000-0005-0000-0000-000017350000}"/>
    <cellStyle name="Normal 3 24 2 4 3" xfId="3044" xr:uid="{00000000-0005-0000-0000-000018350000}"/>
    <cellStyle name="Normal 3 24 2 4 3 2" xfId="10778" xr:uid="{00000000-0005-0000-0000-000019350000}"/>
    <cellStyle name="Normal 3 24 2 4 4" xfId="5333" xr:uid="{00000000-0005-0000-0000-00001A350000}"/>
    <cellStyle name="Normal 3 24 2 4 4 2" xfId="10779" xr:uid="{00000000-0005-0000-0000-00001B350000}"/>
    <cellStyle name="Normal 3 24 2 4 5" xfId="10775" xr:uid="{00000000-0005-0000-0000-00001C350000}"/>
    <cellStyle name="Normal 3 24 2 4 6" xfId="14312" xr:uid="{00000000-0005-0000-0000-00001D350000}"/>
    <cellStyle name="Normal 3 24 2 5" xfId="1922" xr:uid="{00000000-0005-0000-0000-00001E350000}"/>
    <cellStyle name="Normal 3 24 2 5 2" xfId="3046" xr:uid="{00000000-0005-0000-0000-00001F350000}"/>
    <cellStyle name="Normal 3 24 2 5 2 2" xfId="10781" xr:uid="{00000000-0005-0000-0000-000020350000}"/>
    <cellStyle name="Normal 3 24 2 5 3" xfId="5335" xr:uid="{00000000-0005-0000-0000-000021350000}"/>
    <cellStyle name="Normal 3 24 2 5 3 2" xfId="10782" xr:uid="{00000000-0005-0000-0000-000022350000}"/>
    <cellStyle name="Normal 3 24 2 5 4" xfId="10780" xr:uid="{00000000-0005-0000-0000-000023350000}"/>
    <cellStyle name="Normal 3 24 2 5 5" xfId="14314" xr:uid="{00000000-0005-0000-0000-000024350000}"/>
    <cellStyle name="Normal 3 24 2 6" xfId="3035" xr:uid="{00000000-0005-0000-0000-000025350000}"/>
    <cellStyle name="Normal 3 24 2 6 2" xfId="10783" xr:uid="{00000000-0005-0000-0000-000026350000}"/>
    <cellStyle name="Normal 3 24 2 7" xfId="5324" xr:uid="{00000000-0005-0000-0000-000027350000}"/>
    <cellStyle name="Normal 3 24 2 7 2" xfId="10784" xr:uid="{00000000-0005-0000-0000-000028350000}"/>
    <cellStyle name="Normal 3 24 2 8" xfId="10752" xr:uid="{00000000-0005-0000-0000-000029350000}"/>
    <cellStyle name="Normal 3 24 2 9" xfId="14303" xr:uid="{00000000-0005-0000-0000-00002A350000}"/>
    <cellStyle name="Normal 3 24 3" xfId="695" xr:uid="{00000000-0005-0000-0000-00002B350000}"/>
    <cellStyle name="Normal 3 24 3 2" xfId="1202" xr:uid="{00000000-0005-0000-0000-00002C350000}"/>
    <cellStyle name="Normal 3 24 3 2 2" xfId="3049" xr:uid="{00000000-0005-0000-0000-00002D350000}"/>
    <cellStyle name="Normal 3 24 3 2 2 2" xfId="5338" xr:uid="{00000000-0005-0000-0000-00002E350000}"/>
    <cellStyle name="Normal 3 24 3 2 2 2 2" xfId="10788" xr:uid="{00000000-0005-0000-0000-00002F350000}"/>
    <cellStyle name="Normal 3 24 3 2 2 3" xfId="10787" xr:uid="{00000000-0005-0000-0000-000030350000}"/>
    <cellStyle name="Normal 3 24 3 2 2 4" xfId="14317" xr:uid="{00000000-0005-0000-0000-000031350000}"/>
    <cellStyle name="Normal 3 24 3 2 3" xfId="3048" xr:uid="{00000000-0005-0000-0000-000032350000}"/>
    <cellStyle name="Normal 3 24 3 2 3 2" xfId="10789" xr:uid="{00000000-0005-0000-0000-000033350000}"/>
    <cellStyle name="Normal 3 24 3 2 4" xfId="5337" xr:uid="{00000000-0005-0000-0000-000034350000}"/>
    <cellStyle name="Normal 3 24 3 2 4 2" xfId="10790" xr:uid="{00000000-0005-0000-0000-000035350000}"/>
    <cellStyle name="Normal 3 24 3 2 5" xfId="10786" xr:uid="{00000000-0005-0000-0000-000036350000}"/>
    <cellStyle name="Normal 3 24 3 2 6" xfId="14316" xr:uid="{00000000-0005-0000-0000-000037350000}"/>
    <cellStyle name="Normal 3 24 3 3" xfId="1925" xr:uid="{00000000-0005-0000-0000-000038350000}"/>
    <cellStyle name="Normal 3 24 3 3 2" xfId="3050" xr:uid="{00000000-0005-0000-0000-000039350000}"/>
    <cellStyle name="Normal 3 24 3 3 2 2" xfId="10792" xr:uid="{00000000-0005-0000-0000-00003A350000}"/>
    <cellStyle name="Normal 3 24 3 3 3" xfId="5339" xr:uid="{00000000-0005-0000-0000-00003B350000}"/>
    <cellStyle name="Normal 3 24 3 3 3 2" xfId="10793" xr:uid="{00000000-0005-0000-0000-00003C350000}"/>
    <cellStyle name="Normal 3 24 3 3 4" xfId="10791" xr:uid="{00000000-0005-0000-0000-00003D350000}"/>
    <cellStyle name="Normal 3 24 3 3 5" xfId="14318" xr:uid="{00000000-0005-0000-0000-00003E350000}"/>
    <cellStyle name="Normal 3 24 3 4" xfId="3047" xr:uid="{00000000-0005-0000-0000-00003F350000}"/>
    <cellStyle name="Normal 3 24 3 4 2" xfId="10794" xr:uid="{00000000-0005-0000-0000-000040350000}"/>
    <cellStyle name="Normal 3 24 3 5" xfId="5336" xr:uid="{00000000-0005-0000-0000-000041350000}"/>
    <cellStyle name="Normal 3 24 3 5 2" xfId="10795" xr:uid="{00000000-0005-0000-0000-000042350000}"/>
    <cellStyle name="Normal 3 24 3 6" xfId="10785" xr:uid="{00000000-0005-0000-0000-000043350000}"/>
    <cellStyle name="Normal 3 24 3 7" xfId="14315" xr:uid="{00000000-0005-0000-0000-000044350000}"/>
    <cellStyle name="Normal 3 24 4" xfId="696" xr:uid="{00000000-0005-0000-0000-000045350000}"/>
    <cellStyle name="Normal 3 24 4 2" xfId="1203" xr:uid="{00000000-0005-0000-0000-000046350000}"/>
    <cellStyle name="Normal 3 24 4 2 2" xfId="3053" xr:uid="{00000000-0005-0000-0000-000047350000}"/>
    <cellStyle name="Normal 3 24 4 2 2 2" xfId="5342" xr:uid="{00000000-0005-0000-0000-000048350000}"/>
    <cellStyle name="Normal 3 24 4 2 2 2 2" xfId="10799" xr:uid="{00000000-0005-0000-0000-000049350000}"/>
    <cellStyle name="Normal 3 24 4 2 2 3" xfId="10798" xr:uid="{00000000-0005-0000-0000-00004A350000}"/>
    <cellStyle name="Normal 3 24 4 2 2 4" xfId="14321" xr:uid="{00000000-0005-0000-0000-00004B350000}"/>
    <cellStyle name="Normal 3 24 4 2 3" xfId="3052" xr:uid="{00000000-0005-0000-0000-00004C350000}"/>
    <cellStyle name="Normal 3 24 4 2 3 2" xfId="10800" xr:uid="{00000000-0005-0000-0000-00004D350000}"/>
    <cellStyle name="Normal 3 24 4 2 4" xfId="5341" xr:uid="{00000000-0005-0000-0000-00004E350000}"/>
    <cellStyle name="Normal 3 24 4 2 4 2" xfId="10801" xr:uid="{00000000-0005-0000-0000-00004F350000}"/>
    <cellStyle name="Normal 3 24 4 2 5" xfId="10797" xr:uid="{00000000-0005-0000-0000-000050350000}"/>
    <cellStyle name="Normal 3 24 4 2 6" xfId="14320" xr:uid="{00000000-0005-0000-0000-000051350000}"/>
    <cellStyle name="Normal 3 24 4 3" xfId="1926" xr:uid="{00000000-0005-0000-0000-000052350000}"/>
    <cellStyle name="Normal 3 24 4 3 2" xfId="3054" xr:uid="{00000000-0005-0000-0000-000053350000}"/>
    <cellStyle name="Normal 3 24 4 3 2 2" xfId="10803" xr:uid="{00000000-0005-0000-0000-000054350000}"/>
    <cellStyle name="Normal 3 24 4 3 3" xfId="5343" xr:uid="{00000000-0005-0000-0000-000055350000}"/>
    <cellStyle name="Normal 3 24 4 3 3 2" xfId="10804" xr:uid="{00000000-0005-0000-0000-000056350000}"/>
    <cellStyle name="Normal 3 24 4 3 4" xfId="10802" xr:uid="{00000000-0005-0000-0000-000057350000}"/>
    <cellStyle name="Normal 3 24 4 3 5" xfId="14322" xr:uid="{00000000-0005-0000-0000-000058350000}"/>
    <cellStyle name="Normal 3 24 4 4" xfId="3051" xr:uid="{00000000-0005-0000-0000-000059350000}"/>
    <cellStyle name="Normal 3 24 4 4 2" xfId="10805" xr:uid="{00000000-0005-0000-0000-00005A350000}"/>
    <cellStyle name="Normal 3 24 4 5" xfId="5340" xr:uid="{00000000-0005-0000-0000-00005B350000}"/>
    <cellStyle name="Normal 3 24 4 5 2" xfId="10806" xr:uid="{00000000-0005-0000-0000-00005C350000}"/>
    <cellStyle name="Normal 3 24 4 6" xfId="10796" xr:uid="{00000000-0005-0000-0000-00005D350000}"/>
    <cellStyle name="Normal 3 24 4 7" xfId="14319" xr:uid="{00000000-0005-0000-0000-00005E350000}"/>
    <cellStyle name="Normal 3 24 5" xfId="691" xr:uid="{00000000-0005-0000-0000-00005F350000}"/>
    <cellStyle name="Normal 3 24 5 2" xfId="3056" xr:uid="{00000000-0005-0000-0000-000060350000}"/>
    <cellStyle name="Normal 3 24 5 2 2" xfId="5345" xr:uid="{00000000-0005-0000-0000-000061350000}"/>
    <cellStyle name="Normal 3 24 5 2 2 2" xfId="10809" xr:uid="{00000000-0005-0000-0000-000062350000}"/>
    <cellStyle name="Normal 3 24 5 2 3" xfId="10808" xr:uid="{00000000-0005-0000-0000-000063350000}"/>
    <cellStyle name="Normal 3 24 5 2 4" xfId="14324" xr:uid="{00000000-0005-0000-0000-000064350000}"/>
    <cellStyle name="Normal 3 24 5 3" xfId="3055" xr:uid="{00000000-0005-0000-0000-000065350000}"/>
    <cellStyle name="Normal 3 24 5 3 2" xfId="10810" xr:uid="{00000000-0005-0000-0000-000066350000}"/>
    <cellStyle name="Normal 3 24 5 4" xfId="5344" xr:uid="{00000000-0005-0000-0000-000067350000}"/>
    <cellStyle name="Normal 3 24 5 4 2" xfId="10811" xr:uid="{00000000-0005-0000-0000-000068350000}"/>
    <cellStyle name="Normal 3 24 5 5" xfId="10807" xr:uid="{00000000-0005-0000-0000-000069350000}"/>
    <cellStyle name="Normal 3 24 5 6" xfId="14323" xr:uid="{00000000-0005-0000-0000-00006A350000}"/>
    <cellStyle name="Normal 3 24 6" xfId="1198" xr:uid="{00000000-0005-0000-0000-00006B350000}"/>
    <cellStyle name="Normal 3 24 6 2" xfId="3057" xr:uid="{00000000-0005-0000-0000-00006C350000}"/>
    <cellStyle name="Normal 3 24 6 2 2" xfId="10813" xr:uid="{00000000-0005-0000-0000-00006D350000}"/>
    <cellStyle name="Normal 3 24 6 3" xfId="5346" xr:uid="{00000000-0005-0000-0000-00006E350000}"/>
    <cellStyle name="Normal 3 24 6 3 2" xfId="10814" xr:uid="{00000000-0005-0000-0000-00006F350000}"/>
    <cellStyle name="Normal 3 24 6 4" xfId="10812" xr:uid="{00000000-0005-0000-0000-000070350000}"/>
    <cellStyle name="Normal 3 24 6 5" xfId="14325" xr:uid="{00000000-0005-0000-0000-000071350000}"/>
    <cellStyle name="Normal 3 24 7" xfId="1921" xr:uid="{00000000-0005-0000-0000-000072350000}"/>
    <cellStyle name="Normal 3 24 7 2" xfId="10815" xr:uid="{00000000-0005-0000-0000-000073350000}"/>
    <cellStyle name="Normal 3 24 8" xfId="3034" xr:uid="{00000000-0005-0000-0000-000074350000}"/>
    <cellStyle name="Normal 3 24 8 2" xfId="10816" xr:uid="{00000000-0005-0000-0000-000075350000}"/>
    <cellStyle name="Normal 3 24 9" xfId="5323" xr:uid="{00000000-0005-0000-0000-000076350000}"/>
    <cellStyle name="Normal 3 24 9 2" xfId="10817" xr:uid="{00000000-0005-0000-0000-000077350000}"/>
    <cellStyle name="Normal 3 25" xfId="232" xr:uid="{00000000-0005-0000-0000-000078350000}"/>
    <cellStyle name="Normal 3 25 10" xfId="10818" xr:uid="{00000000-0005-0000-0000-000079350000}"/>
    <cellStyle name="Normal 3 25 11" xfId="14326" xr:uid="{00000000-0005-0000-0000-00007A350000}"/>
    <cellStyle name="Normal 3 25 2" xfId="698" xr:uid="{00000000-0005-0000-0000-00007B350000}"/>
    <cellStyle name="Normal 3 25 2 2" xfId="699" xr:uid="{00000000-0005-0000-0000-00007C350000}"/>
    <cellStyle name="Normal 3 25 2 2 2" xfId="1206" xr:uid="{00000000-0005-0000-0000-00007D350000}"/>
    <cellStyle name="Normal 3 25 2 2 2 2" xfId="3062" xr:uid="{00000000-0005-0000-0000-00007E350000}"/>
    <cellStyle name="Normal 3 25 2 2 2 2 2" xfId="5351" xr:uid="{00000000-0005-0000-0000-00007F350000}"/>
    <cellStyle name="Normal 3 25 2 2 2 2 2 2" xfId="10823" xr:uid="{00000000-0005-0000-0000-000080350000}"/>
    <cellStyle name="Normal 3 25 2 2 2 2 3" xfId="10822" xr:uid="{00000000-0005-0000-0000-000081350000}"/>
    <cellStyle name="Normal 3 25 2 2 2 2 4" xfId="14330" xr:uid="{00000000-0005-0000-0000-000082350000}"/>
    <cellStyle name="Normal 3 25 2 2 2 3" xfId="3061" xr:uid="{00000000-0005-0000-0000-000083350000}"/>
    <cellStyle name="Normal 3 25 2 2 2 3 2" xfId="10824" xr:uid="{00000000-0005-0000-0000-000084350000}"/>
    <cellStyle name="Normal 3 25 2 2 2 4" xfId="5350" xr:uid="{00000000-0005-0000-0000-000085350000}"/>
    <cellStyle name="Normal 3 25 2 2 2 4 2" xfId="10825" xr:uid="{00000000-0005-0000-0000-000086350000}"/>
    <cellStyle name="Normal 3 25 2 2 2 5" xfId="10821" xr:uid="{00000000-0005-0000-0000-000087350000}"/>
    <cellStyle name="Normal 3 25 2 2 2 6" xfId="14329" xr:uid="{00000000-0005-0000-0000-000088350000}"/>
    <cellStyle name="Normal 3 25 2 2 3" xfId="1929" xr:uid="{00000000-0005-0000-0000-000089350000}"/>
    <cellStyle name="Normal 3 25 2 2 3 2" xfId="3063" xr:uid="{00000000-0005-0000-0000-00008A350000}"/>
    <cellStyle name="Normal 3 25 2 2 3 2 2" xfId="10827" xr:uid="{00000000-0005-0000-0000-00008B350000}"/>
    <cellStyle name="Normal 3 25 2 2 3 3" xfId="5352" xr:uid="{00000000-0005-0000-0000-00008C350000}"/>
    <cellStyle name="Normal 3 25 2 2 3 3 2" xfId="10828" xr:uid="{00000000-0005-0000-0000-00008D350000}"/>
    <cellStyle name="Normal 3 25 2 2 3 4" xfId="10826" xr:uid="{00000000-0005-0000-0000-00008E350000}"/>
    <cellStyle name="Normal 3 25 2 2 3 5" xfId="14331" xr:uid="{00000000-0005-0000-0000-00008F350000}"/>
    <cellStyle name="Normal 3 25 2 2 4" xfId="3060" xr:uid="{00000000-0005-0000-0000-000090350000}"/>
    <cellStyle name="Normal 3 25 2 2 4 2" xfId="10829" xr:uid="{00000000-0005-0000-0000-000091350000}"/>
    <cellStyle name="Normal 3 25 2 2 5" xfId="5349" xr:uid="{00000000-0005-0000-0000-000092350000}"/>
    <cellStyle name="Normal 3 25 2 2 5 2" xfId="10830" xr:uid="{00000000-0005-0000-0000-000093350000}"/>
    <cellStyle name="Normal 3 25 2 2 6" xfId="10820" xr:uid="{00000000-0005-0000-0000-000094350000}"/>
    <cellStyle name="Normal 3 25 2 2 7" xfId="14328" xr:uid="{00000000-0005-0000-0000-000095350000}"/>
    <cellStyle name="Normal 3 25 2 3" xfId="700" xr:uid="{00000000-0005-0000-0000-000096350000}"/>
    <cellStyle name="Normal 3 25 2 3 2" xfId="1207" xr:uid="{00000000-0005-0000-0000-000097350000}"/>
    <cellStyle name="Normal 3 25 2 3 2 2" xfId="3066" xr:uid="{00000000-0005-0000-0000-000098350000}"/>
    <cellStyle name="Normal 3 25 2 3 2 2 2" xfId="5355" xr:uid="{00000000-0005-0000-0000-000099350000}"/>
    <cellStyle name="Normal 3 25 2 3 2 2 2 2" xfId="10834" xr:uid="{00000000-0005-0000-0000-00009A350000}"/>
    <cellStyle name="Normal 3 25 2 3 2 2 3" xfId="10833" xr:uid="{00000000-0005-0000-0000-00009B350000}"/>
    <cellStyle name="Normal 3 25 2 3 2 2 4" xfId="14334" xr:uid="{00000000-0005-0000-0000-00009C350000}"/>
    <cellStyle name="Normal 3 25 2 3 2 3" xfId="3065" xr:uid="{00000000-0005-0000-0000-00009D350000}"/>
    <cellStyle name="Normal 3 25 2 3 2 3 2" xfId="10835" xr:uid="{00000000-0005-0000-0000-00009E350000}"/>
    <cellStyle name="Normal 3 25 2 3 2 4" xfId="5354" xr:uid="{00000000-0005-0000-0000-00009F350000}"/>
    <cellStyle name="Normal 3 25 2 3 2 4 2" xfId="10836" xr:uid="{00000000-0005-0000-0000-0000A0350000}"/>
    <cellStyle name="Normal 3 25 2 3 2 5" xfId="10832" xr:uid="{00000000-0005-0000-0000-0000A1350000}"/>
    <cellStyle name="Normal 3 25 2 3 2 6" xfId="14333" xr:uid="{00000000-0005-0000-0000-0000A2350000}"/>
    <cellStyle name="Normal 3 25 2 3 3" xfId="1930" xr:uid="{00000000-0005-0000-0000-0000A3350000}"/>
    <cellStyle name="Normal 3 25 2 3 3 2" xfId="3067" xr:uid="{00000000-0005-0000-0000-0000A4350000}"/>
    <cellStyle name="Normal 3 25 2 3 3 2 2" xfId="10838" xr:uid="{00000000-0005-0000-0000-0000A5350000}"/>
    <cellStyle name="Normal 3 25 2 3 3 3" xfId="5356" xr:uid="{00000000-0005-0000-0000-0000A6350000}"/>
    <cellStyle name="Normal 3 25 2 3 3 3 2" xfId="10839" xr:uid="{00000000-0005-0000-0000-0000A7350000}"/>
    <cellStyle name="Normal 3 25 2 3 3 4" xfId="10837" xr:uid="{00000000-0005-0000-0000-0000A8350000}"/>
    <cellStyle name="Normal 3 25 2 3 3 5" xfId="14335" xr:uid="{00000000-0005-0000-0000-0000A9350000}"/>
    <cellStyle name="Normal 3 25 2 3 4" xfId="3064" xr:uid="{00000000-0005-0000-0000-0000AA350000}"/>
    <cellStyle name="Normal 3 25 2 3 4 2" xfId="10840" xr:uid="{00000000-0005-0000-0000-0000AB350000}"/>
    <cellStyle name="Normal 3 25 2 3 5" xfId="5353" xr:uid="{00000000-0005-0000-0000-0000AC350000}"/>
    <cellStyle name="Normal 3 25 2 3 5 2" xfId="10841" xr:uid="{00000000-0005-0000-0000-0000AD350000}"/>
    <cellStyle name="Normal 3 25 2 3 6" xfId="10831" xr:uid="{00000000-0005-0000-0000-0000AE350000}"/>
    <cellStyle name="Normal 3 25 2 3 7" xfId="14332" xr:uid="{00000000-0005-0000-0000-0000AF350000}"/>
    <cellStyle name="Normal 3 25 2 4" xfId="1205" xr:uid="{00000000-0005-0000-0000-0000B0350000}"/>
    <cellStyle name="Normal 3 25 2 4 2" xfId="3069" xr:uid="{00000000-0005-0000-0000-0000B1350000}"/>
    <cellStyle name="Normal 3 25 2 4 2 2" xfId="5358" xr:uid="{00000000-0005-0000-0000-0000B2350000}"/>
    <cellStyle name="Normal 3 25 2 4 2 2 2" xfId="10844" xr:uid="{00000000-0005-0000-0000-0000B3350000}"/>
    <cellStyle name="Normal 3 25 2 4 2 3" xfId="10843" xr:uid="{00000000-0005-0000-0000-0000B4350000}"/>
    <cellStyle name="Normal 3 25 2 4 2 4" xfId="14337" xr:uid="{00000000-0005-0000-0000-0000B5350000}"/>
    <cellStyle name="Normal 3 25 2 4 3" xfId="3068" xr:uid="{00000000-0005-0000-0000-0000B6350000}"/>
    <cellStyle name="Normal 3 25 2 4 3 2" xfId="10845" xr:uid="{00000000-0005-0000-0000-0000B7350000}"/>
    <cellStyle name="Normal 3 25 2 4 4" xfId="5357" xr:uid="{00000000-0005-0000-0000-0000B8350000}"/>
    <cellStyle name="Normal 3 25 2 4 4 2" xfId="10846" xr:uid="{00000000-0005-0000-0000-0000B9350000}"/>
    <cellStyle name="Normal 3 25 2 4 5" xfId="10842" xr:uid="{00000000-0005-0000-0000-0000BA350000}"/>
    <cellStyle name="Normal 3 25 2 4 6" xfId="14336" xr:uid="{00000000-0005-0000-0000-0000BB350000}"/>
    <cellStyle name="Normal 3 25 2 5" xfId="1928" xr:uid="{00000000-0005-0000-0000-0000BC350000}"/>
    <cellStyle name="Normal 3 25 2 5 2" xfId="3070" xr:uid="{00000000-0005-0000-0000-0000BD350000}"/>
    <cellStyle name="Normal 3 25 2 5 2 2" xfId="10848" xr:uid="{00000000-0005-0000-0000-0000BE350000}"/>
    <cellStyle name="Normal 3 25 2 5 3" xfId="5359" xr:uid="{00000000-0005-0000-0000-0000BF350000}"/>
    <cellStyle name="Normal 3 25 2 5 3 2" xfId="10849" xr:uid="{00000000-0005-0000-0000-0000C0350000}"/>
    <cellStyle name="Normal 3 25 2 5 4" xfId="10847" xr:uid="{00000000-0005-0000-0000-0000C1350000}"/>
    <cellStyle name="Normal 3 25 2 5 5" xfId="14338" xr:uid="{00000000-0005-0000-0000-0000C2350000}"/>
    <cellStyle name="Normal 3 25 2 6" xfId="3059" xr:uid="{00000000-0005-0000-0000-0000C3350000}"/>
    <cellStyle name="Normal 3 25 2 6 2" xfId="10850" xr:uid="{00000000-0005-0000-0000-0000C4350000}"/>
    <cellStyle name="Normal 3 25 2 7" xfId="5348" xr:uid="{00000000-0005-0000-0000-0000C5350000}"/>
    <cellStyle name="Normal 3 25 2 7 2" xfId="10851" xr:uid="{00000000-0005-0000-0000-0000C6350000}"/>
    <cellStyle name="Normal 3 25 2 8" xfId="10819" xr:uid="{00000000-0005-0000-0000-0000C7350000}"/>
    <cellStyle name="Normal 3 25 2 9" xfId="14327" xr:uid="{00000000-0005-0000-0000-0000C8350000}"/>
    <cellStyle name="Normal 3 25 3" xfId="701" xr:uid="{00000000-0005-0000-0000-0000C9350000}"/>
    <cellStyle name="Normal 3 25 3 2" xfId="1208" xr:uid="{00000000-0005-0000-0000-0000CA350000}"/>
    <cellStyle name="Normal 3 25 3 2 2" xfId="3073" xr:uid="{00000000-0005-0000-0000-0000CB350000}"/>
    <cellStyle name="Normal 3 25 3 2 2 2" xfId="5362" xr:uid="{00000000-0005-0000-0000-0000CC350000}"/>
    <cellStyle name="Normal 3 25 3 2 2 2 2" xfId="10855" xr:uid="{00000000-0005-0000-0000-0000CD350000}"/>
    <cellStyle name="Normal 3 25 3 2 2 3" xfId="10854" xr:uid="{00000000-0005-0000-0000-0000CE350000}"/>
    <cellStyle name="Normal 3 25 3 2 2 4" xfId="14341" xr:uid="{00000000-0005-0000-0000-0000CF350000}"/>
    <cellStyle name="Normal 3 25 3 2 3" xfId="3072" xr:uid="{00000000-0005-0000-0000-0000D0350000}"/>
    <cellStyle name="Normal 3 25 3 2 3 2" xfId="10856" xr:uid="{00000000-0005-0000-0000-0000D1350000}"/>
    <cellStyle name="Normal 3 25 3 2 4" xfId="5361" xr:uid="{00000000-0005-0000-0000-0000D2350000}"/>
    <cellStyle name="Normal 3 25 3 2 4 2" xfId="10857" xr:uid="{00000000-0005-0000-0000-0000D3350000}"/>
    <cellStyle name="Normal 3 25 3 2 5" xfId="10853" xr:uid="{00000000-0005-0000-0000-0000D4350000}"/>
    <cellStyle name="Normal 3 25 3 2 6" xfId="14340" xr:uid="{00000000-0005-0000-0000-0000D5350000}"/>
    <cellStyle name="Normal 3 25 3 3" xfId="1931" xr:uid="{00000000-0005-0000-0000-0000D6350000}"/>
    <cellStyle name="Normal 3 25 3 3 2" xfId="3074" xr:uid="{00000000-0005-0000-0000-0000D7350000}"/>
    <cellStyle name="Normal 3 25 3 3 2 2" xfId="10859" xr:uid="{00000000-0005-0000-0000-0000D8350000}"/>
    <cellStyle name="Normal 3 25 3 3 3" xfId="5363" xr:uid="{00000000-0005-0000-0000-0000D9350000}"/>
    <cellStyle name="Normal 3 25 3 3 3 2" xfId="10860" xr:uid="{00000000-0005-0000-0000-0000DA350000}"/>
    <cellStyle name="Normal 3 25 3 3 4" xfId="10858" xr:uid="{00000000-0005-0000-0000-0000DB350000}"/>
    <cellStyle name="Normal 3 25 3 3 5" xfId="14342" xr:uid="{00000000-0005-0000-0000-0000DC350000}"/>
    <cellStyle name="Normal 3 25 3 4" xfId="3071" xr:uid="{00000000-0005-0000-0000-0000DD350000}"/>
    <cellStyle name="Normal 3 25 3 4 2" xfId="10861" xr:uid="{00000000-0005-0000-0000-0000DE350000}"/>
    <cellStyle name="Normal 3 25 3 5" xfId="5360" xr:uid="{00000000-0005-0000-0000-0000DF350000}"/>
    <cellStyle name="Normal 3 25 3 5 2" xfId="10862" xr:uid="{00000000-0005-0000-0000-0000E0350000}"/>
    <cellStyle name="Normal 3 25 3 6" xfId="10852" xr:uid="{00000000-0005-0000-0000-0000E1350000}"/>
    <cellStyle name="Normal 3 25 3 7" xfId="14339" xr:uid="{00000000-0005-0000-0000-0000E2350000}"/>
    <cellStyle name="Normal 3 25 4" xfId="702" xr:uid="{00000000-0005-0000-0000-0000E3350000}"/>
    <cellStyle name="Normal 3 25 4 2" xfId="1209" xr:uid="{00000000-0005-0000-0000-0000E4350000}"/>
    <cellStyle name="Normal 3 25 4 2 2" xfId="3077" xr:uid="{00000000-0005-0000-0000-0000E5350000}"/>
    <cellStyle name="Normal 3 25 4 2 2 2" xfId="5366" xr:uid="{00000000-0005-0000-0000-0000E6350000}"/>
    <cellStyle name="Normal 3 25 4 2 2 2 2" xfId="10866" xr:uid="{00000000-0005-0000-0000-0000E7350000}"/>
    <cellStyle name="Normal 3 25 4 2 2 3" xfId="10865" xr:uid="{00000000-0005-0000-0000-0000E8350000}"/>
    <cellStyle name="Normal 3 25 4 2 2 4" xfId="14345" xr:uid="{00000000-0005-0000-0000-0000E9350000}"/>
    <cellStyle name="Normal 3 25 4 2 3" xfId="3076" xr:uid="{00000000-0005-0000-0000-0000EA350000}"/>
    <cellStyle name="Normal 3 25 4 2 3 2" xfId="10867" xr:uid="{00000000-0005-0000-0000-0000EB350000}"/>
    <cellStyle name="Normal 3 25 4 2 4" xfId="5365" xr:uid="{00000000-0005-0000-0000-0000EC350000}"/>
    <cellStyle name="Normal 3 25 4 2 4 2" xfId="10868" xr:uid="{00000000-0005-0000-0000-0000ED350000}"/>
    <cellStyle name="Normal 3 25 4 2 5" xfId="10864" xr:uid="{00000000-0005-0000-0000-0000EE350000}"/>
    <cellStyle name="Normal 3 25 4 2 6" xfId="14344" xr:uid="{00000000-0005-0000-0000-0000EF350000}"/>
    <cellStyle name="Normal 3 25 4 3" xfId="1932" xr:uid="{00000000-0005-0000-0000-0000F0350000}"/>
    <cellStyle name="Normal 3 25 4 3 2" xfId="3078" xr:uid="{00000000-0005-0000-0000-0000F1350000}"/>
    <cellStyle name="Normal 3 25 4 3 2 2" xfId="10870" xr:uid="{00000000-0005-0000-0000-0000F2350000}"/>
    <cellStyle name="Normal 3 25 4 3 3" xfId="5367" xr:uid="{00000000-0005-0000-0000-0000F3350000}"/>
    <cellStyle name="Normal 3 25 4 3 3 2" xfId="10871" xr:uid="{00000000-0005-0000-0000-0000F4350000}"/>
    <cellStyle name="Normal 3 25 4 3 4" xfId="10869" xr:uid="{00000000-0005-0000-0000-0000F5350000}"/>
    <cellStyle name="Normal 3 25 4 3 5" xfId="14346" xr:uid="{00000000-0005-0000-0000-0000F6350000}"/>
    <cellStyle name="Normal 3 25 4 4" xfId="3075" xr:uid="{00000000-0005-0000-0000-0000F7350000}"/>
    <cellStyle name="Normal 3 25 4 4 2" xfId="10872" xr:uid="{00000000-0005-0000-0000-0000F8350000}"/>
    <cellStyle name="Normal 3 25 4 5" xfId="5364" xr:uid="{00000000-0005-0000-0000-0000F9350000}"/>
    <cellStyle name="Normal 3 25 4 5 2" xfId="10873" xr:uid="{00000000-0005-0000-0000-0000FA350000}"/>
    <cellStyle name="Normal 3 25 4 6" xfId="10863" xr:uid="{00000000-0005-0000-0000-0000FB350000}"/>
    <cellStyle name="Normal 3 25 4 7" xfId="14343" xr:uid="{00000000-0005-0000-0000-0000FC350000}"/>
    <cellStyle name="Normal 3 25 5" xfId="697" xr:uid="{00000000-0005-0000-0000-0000FD350000}"/>
    <cellStyle name="Normal 3 25 5 2" xfId="3080" xr:uid="{00000000-0005-0000-0000-0000FE350000}"/>
    <cellStyle name="Normal 3 25 5 2 2" xfId="5369" xr:uid="{00000000-0005-0000-0000-0000FF350000}"/>
    <cellStyle name="Normal 3 25 5 2 2 2" xfId="10876" xr:uid="{00000000-0005-0000-0000-000000360000}"/>
    <cellStyle name="Normal 3 25 5 2 3" xfId="10875" xr:uid="{00000000-0005-0000-0000-000001360000}"/>
    <cellStyle name="Normal 3 25 5 2 4" xfId="14348" xr:uid="{00000000-0005-0000-0000-000002360000}"/>
    <cellStyle name="Normal 3 25 5 3" xfId="3079" xr:uid="{00000000-0005-0000-0000-000003360000}"/>
    <cellStyle name="Normal 3 25 5 3 2" xfId="10877" xr:uid="{00000000-0005-0000-0000-000004360000}"/>
    <cellStyle name="Normal 3 25 5 4" xfId="5368" xr:uid="{00000000-0005-0000-0000-000005360000}"/>
    <cellStyle name="Normal 3 25 5 4 2" xfId="10878" xr:uid="{00000000-0005-0000-0000-000006360000}"/>
    <cellStyle name="Normal 3 25 5 5" xfId="10874" xr:uid="{00000000-0005-0000-0000-000007360000}"/>
    <cellStyle name="Normal 3 25 5 6" xfId="14347" xr:uid="{00000000-0005-0000-0000-000008360000}"/>
    <cellStyle name="Normal 3 25 6" xfId="1204" xr:uid="{00000000-0005-0000-0000-000009360000}"/>
    <cellStyle name="Normal 3 25 6 2" xfId="3081" xr:uid="{00000000-0005-0000-0000-00000A360000}"/>
    <cellStyle name="Normal 3 25 6 2 2" xfId="10880" xr:uid="{00000000-0005-0000-0000-00000B360000}"/>
    <cellStyle name="Normal 3 25 6 3" xfId="5370" xr:uid="{00000000-0005-0000-0000-00000C360000}"/>
    <cellStyle name="Normal 3 25 6 3 2" xfId="10881" xr:uid="{00000000-0005-0000-0000-00000D360000}"/>
    <cellStyle name="Normal 3 25 6 4" xfId="10879" xr:uid="{00000000-0005-0000-0000-00000E360000}"/>
    <cellStyle name="Normal 3 25 6 5" xfId="14349" xr:uid="{00000000-0005-0000-0000-00000F360000}"/>
    <cellStyle name="Normal 3 25 7" xfId="1927" xr:uid="{00000000-0005-0000-0000-000010360000}"/>
    <cellStyle name="Normal 3 25 7 2" xfId="10882" xr:uid="{00000000-0005-0000-0000-000011360000}"/>
    <cellStyle name="Normal 3 25 8" xfId="3058" xr:uid="{00000000-0005-0000-0000-000012360000}"/>
    <cellStyle name="Normal 3 25 8 2" xfId="10883" xr:uid="{00000000-0005-0000-0000-000013360000}"/>
    <cellStyle name="Normal 3 25 9" xfId="5347" xr:uid="{00000000-0005-0000-0000-000014360000}"/>
    <cellStyle name="Normal 3 25 9 2" xfId="10884" xr:uid="{00000000-0005-0000-0000-000015360000}"/>
    <cellStyle name="Normal 3 26" xfId="233" xr:uid="{00000000-0005-0000-0000-000016360000}"/>
    <cellStyle name="Normal 3 26 10" xfId="10885" xr:uid="{00000000-0005-0000-0000-000017360000}"/>
    <cellStyle name="Normal 3 26 11" xfId="14350" xr:uid="{00000000-0005-0000-0000-000018360000}"/>
    <cellStyle name="Normal 3 26 2" xfId="704" xr:uid="{00000000-0005-0000-0000-000019360000}"/>
    <cellStyle name="Normal 3 26 2 2" xfId="705" xr:uid="{00000000-0005-0000-0000-00001A360000}"/>
    <cellStyle name="Normal 3 26 2 2 2" xfId="1212" xr:uid="{00000000-0005-0000-0000-00001B360000}"/>
    <cellStyle name="Normal 3 26 2 2 2 2" xfId="3086" xr:uid="{00000000-0005-0000-0000-00001C360000}"/>
    <cellStyle name="Normal 3 26 2 2 2 2 2" xfId="5375" xr:uid="{00000000-0005-0000-0000-00001D360000}"/>
    <cellStyle name="Normal 3 26 2 2 2 2 2 2" xfId="10890" xr:uid="{00000000-0005-0000-0000-00001E360000}"/>
    <cellStyle name="Normal 3 26 2 2 2 2 3" xfId="10889" xr:uid="{00000000-0005-0000-0000-00001F360000}"/>
    <cellStyle name="Normal 3 26 2 2 2 2 4" xfId="14354" xr:uid="{00000000-0005-0000-0000-000020360000}"/>
    <cellStyle name="Normal 3 26 2 2 2 3" xfId="3085" xr:uid="{00000000-0005-0000-0000-000021360000}"/>
    <cellStyle name="Normal 3 26 2 2 2 3 2" xfId="10891" xr:uid="{00000000-0005-0000-0000-000022360000}"/>
    <cellStyle name="Normal 3 26 2 2 2 4" xfId="5374" xr:uid="{00000000-0005-0000-0000-000023360000}"/>
    <cellStyle name="Normal 3 26 2 2 2 4 2" xfId="10892" xr:uid="{00000000-0005-0000-0000-000024360000}"/>
    <cellStyle name="Normal 3 26 2 2 2 5" xfId="10888" xr:uid="{00000000-0005-0000-0000-000025360000}"/>
    <cellStyle name="Normal 3 26 2 2 2 6" xfId="14353" xr:uid="{00000000-0005-0000-0000-000026360000}"/>
    <cellStyle name="Normal 3 26 2 2 3" xfId="1935" xr:uid="{00000000-0005-0000-0000-000027360000}"/>
    <cellStyle name="Normal 3 26 2 2 3 2" xfId="3087" xr:uid="{00000000-0005-0000-0000-000028360000}"/>
    <cellStyle name="Normal 3 26 2 2 3 2 2" xfId="10894" xr:uid="{00000000-0005-0000-0000-000029360000}"/>
    <cellStyle name="Normal 3 26 2 2 3 3" xfId="5376" xr:uid="{00000000-0005-0000-0000-00002A360000}"/>
    <cellStyle name="Normal 3 26 2 2 3 3 2" xfId="10895" xr:uid="{00000000-0005-0000-0000-00002B360000}"/>
    <cellStyle name="Normal 3 26 2 2 3 4" xfId="10893" xr:uid="{00000000-0005-0000-0000-00002C360000}"/>
    <cellStyle name="Normal 3 26 2 2 3 5" xfId="14355" xr:uid="{00000000-0005-0000-0000-00002D360000}"/>
    <cellStyle name="Normal 3 26 2 2 4" xfId="3084" xr:uid="{00000000-0005-0000-0000-00002E360000}"/>
    <cellStyle name="Normal 3 26 2 2 4 2" xfId="10896" xr:uid="{00000000-0005-0000-0000-00002F360000}"/>
    <cellStyle name="Normal 3 26 2 2 5" xfId="5373" xr:uid="{00000000-0005-0000-0000-000030360000}"/>
    <cellStyle name="Normal 3 26 2 2 5 2" xfId="10897" xr:uid="{00000000-0005-0000-0000-000031360000}"/>
    <cellStyle name="Normal 3 26 2 2 6" xfId="10887" xr:uid="{00000000-0005-0000-0000-000032360000}"/>
    <cellStyle name="Normal 3 26 2 2 7" xfId="14352" xr:uid="{00000000-0005-0000-0000-000033360000}"/>
    <cellStyle name="Normal 3 26 2 3" xfId="706" xr:uid="{00000000-0005-0000-0000-000034360000}"/>
    <cellStyle name="Normal 3 26 2 3 2" xfId="1213" xr:uid="{00000000-0005-0000-0000-000035360000}"/>
    <cellStyle name="Normal 3 26 2 3 2 2" xfId="3090" xr:uid="{00000000-0005-0000-0000-000036360000}"/>
    <cellStyle name="Normal 3 26 2 3 2 2 2" xfId="5379" xr:uid="{00000000-0005-0000-0000-000037360000}"/>
    <cellStyle name="Normal 3 26 2 3 2 2 2 2" xfId="10901" xr:uid="{00000000-0005-0000-0000-000038360000}"/>
    <cellStyle name="Normal 3 26 2 3 2 2 3" xfId="10900" xr:uid="{00000000-0005-0000-0000-000039360000}"/>
    <cellStyle name="Normal 3 26 2 3 2 2 4" xfId="14358" xr:uid="{00000000-0005-0000-0000-00003A360000}"/>
    <cellStyle name="Normal 3 26 2 3 2 3" xfId="3089" xr:uid="{00000000-0005-0000-0000-00003B360000}"/>
    <cellStyle name="Normal 3 26 2 3 2 3 2" xfId="10902" xr:uid="{00000000-0005-0000-0000-00003C360000}"/>
    <cellStyle name="Normal 3 26 2 3 2 4" xfId="5378" xr:uid="{00000000-0005-0000-0000-00003D360000}"/>
    <cellStyle name="Normal 3 26 2 3 2 4 2" xfId="10903" xr:uid="{00000000-0005-0000-0000-00003E360000}"/>
    <cellStyle name="Normal 3 26 2 3 2 5" xfId="10899" xr:uid="{00000000-0005-0000-0000-00003F360000}"/>
    <cellStyle name="Normal 3 26 2 3 2 6" xfId="14357" xr:uid="{00000000-0005-0000-0000-000040360000}"/>
    <cellStyle name="Normal 3 26 2 3 3" xfId="1936" xr:uid="{00000000-0005-0000-0000-000041360000}"/>
    <cellStyle name="Normal 3 26 2 3 3 2" xfId="3091" xr:uid="{00000000-0005-0000-0000-000042360000}"/>
    <cellStyle name="Normal 3 26 2 3 3 2 2" xfId="10905" xr:uid="{00000000-0005-0000-0000-000043360000}"/>
    <cellStyle name="Normal 3 26 2 3 3 3" xfId="5380" xr:uid="{00000000-0005-0000-0000-000044360000}"/>
    <cellStyle name="Normal 3 26 2 3 3 3 2" xfId="10906" xr:uid="{00000000-0005-0000-0000-000045360000}"/>
    <cellStyle name="Normal 3 26 2 3 3 4" xfId="10904" xr:uid="{00000000-0005-0000-0000-000046360000}"/>
    <cellStyle name="Normal 3 26 2 3 3 5" xfId="14359" xr:uid="{00000000-0005-0000-0000-000047360000}"/>
    <cellStyle name="Normal 3 26 2 3 4" xfId="3088" xr:uid="{00000000-0005-0000-0000-000048360000}"/>
    <cellStyle name="Normal 3 26 2 3 4 2" xfId="10907" xr:uid="{00000000-0005-0000-0000-000049360000}"/>
    <cellStyle name="Normal 3 26 2 3 5" xfId="5377" xr:uid="{00000000-0005-0000-0000-00004A360000}"/>
    <cellStyle name="Normal 3 26 2 3 5 2" xfId="10908" xr:uid="{00000000-0005-0000-0000-00004B360000}"/>
    <cellStyle name="Normal 3 26 2 3 6" xfId="10898" xr:uid="{00000000-0005-0000-0000-00004C360000}"/>
    <cellStyle name="Normal 3 26 2 3 7" xfId="14356" xr:uid="{00000000-0005-0000-0000-00004D360000}"/>
    <cellStyle name="Normal 3 26 2 4" xfId="1211" xr:uid="{00000000-0005-0000-0000-00004E360000}"/>
    <cellStyle name="Normal 3 26 2 4 2" xfId="3093" xr:uid="{00000000-0005-0000-0000-00004F360000}"/>
    <cellStyle name="Normal 3 26 2 4 2 2" xfId="5382" xr:uid="{00000000-0005-0000-0000-000050360000}"/>
    <cellStyle name="Normal 3 26 2 4 2 2 2" xfId="10911" xr:uid="{00000000-0005-0000-0000-000051360000}"/>
    <cellStyle name="Normal 3 26 2 4 2 3" xfId="10910" xr:uid="{00000000-0005-0000-0000-000052360000}"/>
    <cellStyle name="Normal 3 26 2 4 2 4" xfId="14361" xr:uid="{00000000-0005-0000-0000-000053360000}"/>
    <cellStyle name="Normal 3 26 2 4 3" xfId="3092" xr:uid="{00000000-0005-0000-0000-000054360000}"/>
    <cellStyle name="Normal 3 26 2 4 3 2" xfId="10912" xr:uid="{00000000-0005-0000-0000-000055360000}"/>
    <cellStyle name="Normal 3 26 2 4 4" xfId="5381" xr:uid="{00000000-0005-0000-0000-000056360000}"/>
    <cellStyle name="Normal 3 26 2 4 4 2" xfId="10913" xr:uid="{00000000-0005-0000-0000-000057360000}"/>
    <cellStyle name="Normal 3 26 2 4 5" xfId="10909" xr:uid="{00000000-0005-0000-0000-000058360000}"/>
    <cellStyle name="Normal 3 26 2 4 6" xfId="14360" xr:uid="{00000000-0005-0000-0000-000059360000}"/>
    <cellStyle name="Normal 3 26 2 5" xfId="1934" xr:uid="{00000000-0005-0000-0000-00005A360000}"/>
    <cellStyle name="Normal 3 26 2 5 2" xfId="3094" xr:uid="{00000000-0005-0000-0000-00005B360000}"/>
    <cellStyle name="Normal 3 26 2 5 2 2" xfId="10915" xr:uid="{00000000-0005-0000-0000-00005C360000}"/>
    <cellStyle name="Normal 3 26 2 5 3" xfId="5383" xr:uid="{00000000-0005-0000-0000-00005D360000}"/>
    <cellStyle name="Normal 3 26 2 5 3 2" xfId="10916" xr:uid="{00000000-0005-0000-0000-00005E360000}"/>
    <cellStyle name="Normal 3 26 2 5 4" xfId="10914" xr:uid="{00000000-0005-0000-0000-00005F360000}"/>
    <cellStyle name="Normal 3 26 2 5 5" xfId="14362" xr:uid="{00000000-0005-0000-0000-000060360000}"/>
    <cellStyle name="Normal 3 26 2 6" xfId="3083" xr:uid="{00000000-0005-0000-0000-000061360000}"/>
    <cellStyle name="Normal 3 26 2 6 2" xfId="10917" xr:uid="{00000000-0005-0000-0000-000062360000}"/>
    <cellStyle name="Normal 3 26 2 7" xfId="5372" xr:uid="{00000000-0005-0000-0000-000063360000}"/>
    <cellStyle name="Normal 3 26 2 7 2" xfId="10918" xr:uid="{00000000-0005-0000-0000-000064360000}"/>
    <cellStyle name="Normal 3 26 2 8" xfId="10886" xr:uid="{00000000-0005-0000-0000-000065360000}"/>
    <cellStyle name="Normal 3 26 2 9" xfId="14351" xr:uid="{00000000-0005-0000-0000-000066360000}"/>
    <cellStyle name="Normal 3 26 3" xfId="707" xr:uid="{00000000-0005-0000-0000-000067360000}"/>
    <cellStyle name="Normal 3 26 3 2" xfId="1214" xr:uid="{00000000-0005-0000-0000-000068360000}"/>
    <cellStyle name="Normal 3 26 3 2 2" xfId="3097" xr:uid="{00000000-0005-0000-0000-000069360000}"/>
    <cellStyle name="Normal 3 26 3 2 2 2" xfId="5386" xr:uid="{00000000-0005-0000-0000-00006A360000}"/>
    <cellStyle name="Normal 3 26 3 2 2 2 2" xfId="10922" xr:uid="{00000000-0005-0000-0000-00006B360000}"/>
    <cellStyle name="Normal 3 26 3 2 2 3" xfId="10921" xr:uid="{00000000-0005-0000-0000-00006C360000}"/>
    <cellStyle name="Normal 3 26 3 2 2 4" xfId="14365" xr:uid="{00000000-0005-0000-0000-00006D360000}"/>
    <cellStyle name="Normal 3 26 3 2 3" xfId="3096" xr:uid="{00000000-0005-0000-0000-00006E360000}"/>
    <cellStyle name="Normal 3 26 3 2 3 2" xfId="10923" xr:uid="{00000000-0005-0000-0000-00006F360000}"/>
    <cellStyle name="Normal 3 26 3 2 4" xfId="5385" xr:uid="{00000000-0005-0000-0000-000070360000}"/>
    <cellStyle name="Normal 3 26 3 2 4 2" xfId="10924" xr:uid="{00000000-0005-0000-0000-000071360000}"/>
    <cellStyle name="Normal 3 26 3 2 5" xfId="10920" xr:uid="{00000000-0005-0000-0000-000072360000}"/>
    <cellStyle name="Normal 3 26 3 2 6" xfId="14364" xr:uid="{00000000-0005-0000-0000-000073360000}"/>
    <cellStyle name="Normal 3 26 3 3" xfId="1937" xr:uid="{00000000-0005-0000-0000-000074360000}"/>
    <cellStyle name="Normal 3 26 3 3 2" xfId="3098" xr:uid="{00000000-0005-0000-0000-000075360000}"/>
    <cellStyle name="Normal 3 26 3 3 2 2" xfId="10926" xr:uid="{00000000-0005-0000-0000-000076360000}"/>
    <cellStyle name="Normal 3 26 3 3 3" xfId="5387" xr:uid="{00000000-0005-0000-0000-000077360000}"/>
    <cellStyle name="Normal 3 26 3 3 3 2" xfId="10927" xr:uid="{00000000-0005-0000-0000-000078360000}"/>
    <cellStyle name="Normal 3 26 3 3 4" xfId="10925" xr:uid="{00000000-0005-0000-0000-000079360000}"/>
    <cellStyle name="Normal 3 26 3 3 5" xfId="14366" xr:uid="{00000000-0005-0000-0000-00007A360000}"/>
    <cellStyle name="Normal 3 26 3 4" xfId="3095" xr:uid="{00000000-0005-0000-0000-00007B360000}"/>
    <cellStyle name="Normal 3 26 3 4 2" xfId="10928" xr:uid="{00000000-0005-0000-0000-00007C360000}"/>
    <cellStyle name="Normal 3 26 3 5" xfId="5384" xr:uid="{00000000-0005-0000-0000-00007D360000}"/>
    <cellStyle name="Normal 3 26 3 5 2" xfId="10929" xr:uid="{00000000-0005-0000-0000-00007E360000}"/>
    <cellStyle name="Normal 3 26 3 6" xfId="10919" xr:uid="{00000000-0005-0000-0000-00007F360000}"/>
    <cellStyle name="Normal 3 26 3 7" xfId="14363" xr:uid="{00000000-0005-0000-0000-000080360000}"/>
    <cellStyle name="Normal 3 26 4" xfId="708" xr:uid="{00000000-0005-0000-0000-000081360000}"/>
    <cellStyle name="Normal 3 26 4 2" xfId="1215" xr:uid="{00000000-0005-0000-0000-000082360000}"/>
    <cellStyle name="Normal 3 26 4 2 2" xfId="3101" xr:uid="{00000000-0005-0000-0000-000083360000}"/>
    <cellStyle name="Normal 3 26 4 2 2 2" xfId="5390" xr:uid="{00000000-0005-0000-0000-000084360000}"/>
    <cellStyle name="Normal 3 26 4 2 2 2 2" xfId="10933" xr:uid="{00000000-0005-0000-0000-000085360000}"/>
    <cellStyle name="Normal 3 26 4 2 2 3" xfId="10932" xr:uid="{00000000-0005-0000-0000-000086360000}"/>
    <cellStyle name="Normal 3 26 4 2 2 4" xfId="14369" xr:uid="{00000000-0005-0000-0000-000087360000}"/>
    <cellStyle name="Normal 3 26 4 2 3" xfId="3100" xr:uid="{00000000-0005-0000-0000-000088360000}"/>
    <cellStyle name="Normal 3 26 4 2 3 2" xfId="10934" xr:uid="{00000000-0005-0000-0000-000089360000}"/>
    <cellStyle name="Normal 3 26 4 2 4" xfId="5389" xr:uid="{00000000-0005-0000-0000-00008A360000}"/>
    <cellStyle name="Normal 3 26 4 2 4 2" xfId="10935" xr:uid="{00000000-0005-0000-0000-00008B360000}"/>
    <cellStyle name="Normal 3 26 4 2 5" xfId="10931" xr:uid="{00000000-0005-0000-0000-00008C360000}"/>
    <cellStyle name="Normal 3 26 4 2 6" xfId="14368" xr:uid="{00000000-0005-0000-0000-00008D360000}"/>
    <cellStyle name="Normal 3 26 4 3" xfId="1938" xr:uid="{00000000-0005-0000-0000-00008E360000}"/>
    <cellStyle name="Normal 3 26 4 3 2" xfId="3102" xr:uid="{00000000-0005-0000-0000-00008F360000}"/>
    <cellStyle name="Normal 3 26 4 3 2 2" xfId="10937" xr:uid="{00000000-0005-0000-0000-000090360000}"/>
    <cellStyle name="Normal 3 26 4 3 3" xfId="5391" xr:uid="{00000000-0005-0000-0000-000091360000}"/>
    <cellStyle name="Normal 3 26 4 3 3 2" xfId="10938" xr:uid="{00000000-0005-0000-0000-000092360000}"/>
    <cellStyle name="Normal 3 26 4 3 4" xfId="10936" xr:uid="{00000000-0005-0000-0000-000093360000}"/>
    <cellStyle name="Normal 3 26 4 3 5" xfId="14370" xr:uid="{00000000-0005-0000-0000-000094360000}"/>
    <cellStyle name="Normal 3 26 4 4" xfId="3099" xr:uid="{00000000-0005-0000-0000-000095360000}"/>
    <cellStyle name="Normal 3 26 4 4 2" xfId="10939" xr:uid="{00000000-0005-0000-0000-000096360000}"/>
    <cellStyle name="Normal 3 26 4 5" xfId="5388" xr:uid="{00000000-0005-0000-0000-000097360000}"/>
    <cellStyle name="Normal 3 26 4 5 2" xfId="10940" xr:uid="{00000000-0005-0000-0000-000098360000}"/>
    <cellStyle name="Normal 3 26 4 6" xfId="10930" xr:uid="{00000000-0005-0000-0000-000099360000}"/>
    <cellStyle name="Normal 3 26 4 7" xfId="14367" xr:uid="{00000000-0005-0000-0000-00009A360000}"/>
    <cellStyle name="Normal 3 26 5" xfId="703" xr:uid="{00000000-0005-0000-0000-00009B360000}"/>
    <cellStyle name="Normal 3 26 5 2" xfId="3104" xr:uid="{00000000-0005-0000-0000-00009C360000}"/>
    <cellStyle name="Normal 3 26 5 2 2" xfId="5393" xr:uid="{00000000-0005-0000-0000-00009D360000}"/>
    <cellStyle name="Normal 3 26 5 2 2 2" xfId="10943" xr:uid="{00000000-0005-0000-0000-00009E360000}"/>
    <cellStyle name="Normal 3 26 5 2 3" xfId="10942" xr:uid="{00000000-0005-0000-0000-00009F360000}"/>
    <cellStyle name="Normal 3 26 5 2 4" xfId="14372" xr:uid="{00000000-0005-0000-0000-0000A0360000}"/>
    <cellStyle name="Normal 3 26 5 3" xfId="3103" xr:uid="{00000000-0005-0000-0000-0000A1360000}"/>
    <cellStyle name="Normal 3 26 5 3 2" xfId="10944" xr:uid="{00000000-0005-0000-0000-0000A2360000}"/>
    <cellStyle name="Normal 3 26 5 4" xfId="5392" xr:uid="{00000000-0005-0000-0000-0000A3360000}"/>
    <cellStyle name="Normal 3 26 5 4 2" xfId="10945" xr:uid="{00000000-0005-0000-0000-0000A4360000}"/>
    <cellStyle name="Normal 3 26 5 5" xfId="10941" xr:uid="{00000000-0005-0000-0000-0000A5360000}"/>
    <cellStyle name="Normal 3 26 5 6" xfId="14371" xr:uid="{00000000-0005-0000-0000-0000A6360000}"/>
    <cellStyle name="Normal 3 26 6" xfId="1210" xr:uid="{00000000-0005-0000-0000-0000A7360000}"/>
    <cellStyle name="Normal 3 26 6 2" xfId="3105" xr:uid="{00000000-0005-0000-0000-0000A8360000}"/>
    <cellStyle name="Normal 3 26 6 2 2" xfId="10947" xr:uid="{00000000-0005-0000-0000-0000A9360000}"/>
    <cellStyle name="Normal 3 26 6 3" xfId="5394" xr:uid="{00000000-0005-0000-0000-0000AA360000}"/>
    <cellStyle name="Normal 3 26 6 3 2" xfId="10948" xr:uid="{00000000-0005-0000-0000-0000AB360000}"/>
    <cellStyle name="Normal 3 26 6 4" xfId="10946" xr:uid="{00000000-0005-0000-0000-0000AC360000}"/>
    <cellStyle name="Normal 3 26 6 5" xfId="14373" xr:uid="{00000000-0005-0000-0000-0000AD360000}"/>
    <cellStyle name="Normal 3 26 7" xfId="1933" xr:uid="{00000000-0005-0000-0000-0000AE360000}"/>
    <cellStyle name="Normal 3 26 7 2" xfId="10949" xr:uid="{00000000-0005-0000-0000-0000AF360000}"/>
    <cellStyle name="Normal 3 26 8" xfId="3082" xr:uid="{00000000-0005-0000-0000-0000B0360000}"/>
    <cellStyle name="Normal 3 26 8 2" xfId="10950" xr:uid="{00000000-0005-0000-0000-0000B1360000}"/>
    <cellStyle name="Normal 3 26 9" xfId="5371" xr:uid="{00000000-0005-0000-0000-0000B2360000}"/>
    <cellStyle name="Normal 3 26 9 2" xfId="10951" xr:uid="{00000000-0005-0000-0000-0000B3360000}"/>
    <cellStyle name="Normal 3 27" xfId="234" xr:uid="{00000000-0005-0000-0000-0000B4360000}"/>
    <cellStyle name="Normal 3 27 10" xfId="10952" xr:uid="{00000000-0005-0000-0000-0000B5360000}"/>
    <cellStyle name="Normal 3 27 11" xfId="14374" xr:uid="{00000000-0005-0000-0000-0000B6360000}"/>
    <cellStyle name="Normal 3 27 2" xfId="710" xr:uid="{00000000-0005-0000-0000-0000B7360000}"/>
    <cellStyle name="Normal 3 27 2 2" xfId="711" xr:uid="{00000000-0005-0000-0000-0000B8360000}"/>
    <cellStyle name="Normal 3 27 2 2 2" xfId="1218" xr:uid="{00000000-0005-0000-0000-0000B9360000}"/>
    <cellStyle name="Normal 3 27 2 2 2 2" xfId="3110" xr:uid="{00000000-0005-0000-0000-0000BA360000}"/>
    <cellStyle name="Normal 3 27 2 2 2 2 2" xfId="5399" xr:uid="{00000000-0005-0000-0000-0000BB360000}"/>
    <cellStyle name="Normal 3 27 2 2 2 2 2 2" xfId="10957" xr:uid="{00000000-0005-0000-0000-0000BC360000}"/>
    <cellStyle name="Normal 3 27 2 2 2 2 3" xfId="10956" xr:uid="{00000000-0005-0000-0000-0000BD360000}"/>
    <cellStyle name="Normal 3 27 2 2 2 2 4" xfId="14378" xr:uid="{00000000-0005-0000-0000-0000BE360000}"/>
    <cellStyle name="Normal 3 27 2 2 2 3" xfId="3109" xr:uid="{00000000-0005-0000-0000-0000BF360000}"/>
    <cellStyle name="Normal 3 27 2 2 2 3 2" xfId="10958" xr:uid="{00000000-0005-0000-0000-0000C0360000}"/>
    <cellStyle name="Normal 3 27 2 2 2 4" xfId="5398" xr:uid="{00000000-0005-0000-0000-0000C1360000}"/>
    <cellStyle name="Normal 3 27 2 2 2 4 2" xfId="10959" xr:uid="{00000000-0005-0000-0000-0000C2360000}"/>
    <cellStyle name="Normal 3 27 2 2 2 5" xfId="10955" xr:uid="{00000000-0005-0000-0000-0000C3360000}"/>
    <cellStyle name="Normal 3 27 2 2 2 6" xfId="14377" xr:uid="{00000000-0005-0000-0000-0000C4360000}"/>
    <cellStyle name="Normal 3 27 2 2 3" xfId="1941" xr:uid="{00000000-0005-0000-0000-0000C5360000}"/>
    <cellStyle name="Normal 3 27 2 2 3 2" xfId="3111" xr:uid="{00000000-0005-0000-0000-0000C6360000}"/>
    <cellStyle name="Normal 3 27 2 2 3 2 2" xfId="10961" xr:uid="{00000000-0005-0000-0000-0000C7360000}"/>
    <cellStyle name="Normal 3 27 2 2 3 3" xfId="5400" xr:uid="{00000000-0005-0000-0000-0000C8360000}"/>
    <cellStyle name="Normal 3 27 2 2 3 3 2" xfId="10962" xr:uid="{00000000-0005-0000-0000-0000C9360000}"/>
    <cellStyle name="Normal 3 27 2 2 3 4" xfId="10960" xr:uid="{00000000-0005-0000-0000-0000CA360000}"/>
    <cellStyle name="Normal 3 27 2 2 3 5" xfId="14379" xr:uid="{00000000-0005-0000-0000-0000CB360000}"/>
    <cellStyle name="Normal 3 27 2 2 4" xfId="3108" xr:uid="{00000000-0005-0000-0000-0000CC360000}"/>
    <cellStyle name="Normal 3 27 2 2 4 2" xfId="10963" xr:uid="{00000000-0005-0000-0000-0000CD360000}"/>
    <cellStyle name="Normal 3 27 2 2 5" xfId="5397" xr:uid="{00000000-0005-0000-0000-0000CE360000}"/>
    <cellStyle name="Normal 3 27 2 2 5 2" xfId="10964" xr:uid="{00000000-0005-0000-0000-0000CF360000}"/>
    <cellStyle name="Normal 3 27 2 2 6" xfId="10954" xr:uid="{00000000-0005-0000-0000-0000D0360000}"/>
    <cellStyle name="Normal 3 27 2 2 7" xfId="14376" xr:uid="{00000000-0005-0000-0000-0000D1360000}"/>
    <cellStyle name="Normal 3 27 2 3" xfId="712" xr:uid="{00000000-0005-0000-0000-0000D2360000}"/>
    <cellStyle name="Normal 3 27 2 3 2" xfId="1219" xr:uid="{00000000-0005-0000-0000-0000D3360000}"/>
    <cellStyle name="Normal 3 27 2 3 2 2" xfId="3114" xr:uid="{00000000-0005-0000-0000-0000D4360000}"/>
    <cellStyle name="Normal 3 27 2 3 2 2 2" xfId="5403" xr:uid="{00000000-0005-0000-0000-0000D5360000}"/>
    <cellStyle name="Normal 3 27 2 3 2 2 2 2" xfId="10968" xr:uid="{00000000-0005-0000-0000-0000D6360000}"/>
    <cellStyle name="Normal 3 27 2 3 2 2 3" xfId="10967" xr:uid="{00000000-0005-0000-0000-0000D7360000}"/>
    <cellStyle name="Normal 3 27 2 3 2 2 4" xfId="14382" xr:uid="{00000000-0005-0000-0000-0000D8360000}"/>
    <cellStyle name="Normal 3 27 2 3 2 3" xfId="3113" xr:uid="{00000000-0005-0000-0000-0000D9360000}"/>
    <cellStyle name="Normal 3 27 2 3 2 3 2" xfId="10969" xr:uid="{00000000-0005-0000-0000-0000DA360000}"/>
    <cellStyle name="Normal 3 27 2 3 2 4" xfId="5402" xr:uid="{00000000-0005-0000-0000-0000DB360000}"/>
    <cellStyle name="Normal 3 27 2 3 2 4 2" xfId="10970" xr:uid="{00000000-0005-0000-0000-0000DC360000}"/>
    <cellStyle name="Normal 3 27 2 3 2 5" xfId="10966" xr:uid="{00000000-0005-0000-0000-0000DD360000}"/>
    <cellStyle name="Normal 3 27 2 3 2 6" xfId="14381" xr:uid="{00000000-0005-0000-0000-0000DE360000}"/>
    <cellStyle name="Normal 3 27 2 3 3" xfId="1942" xr:uid="{00000000-0005-0000-0000-0000DF360000}"/>
    <cellStyle name="Normal 3 27 2 3 3 2" xfId="3115" xr:uid="{00000000-0005-0000-0000-0000E0360000}"/>
    <cellStyle name="Normal 3 27 2 3 3 2 2" xfId="10972" xr:uid="{00000000-0005-0000-0000-0000E1360000}"/>
    <cellStyle name="Normal 3 27 2 3 3 3" xfId="5404" xr:uid="{00000000-0005-0000-0000-0000E2360000}"/>
    <cellStyle name="Normal 3 27 2 3 3 3 2" xfId="10973" xr:uid="{00000000-0005-0000-0000-0000E3360000}"/>
    <cellStyle name="Normal 3 27 2 3 3 4" xfId="10971" xr:uid="{00000000-0005-0000-0000-0000E4360000}"/>
    <cellStyle name="Normal 3 27 2 3 3 5" xfId="14383" xr:uid="{00000000-0005-0000-0000-0000E5360000}"/>
    <cellStyle name="Normal 3 27 2 3 4" xfId="3112" xr:uid="{00000000-0005-0000-0000-0000E6360000}"/>
    <cellStyle name="Normal 3 27 2 3 4 2" xfId="10974" xr:uid="{00000000-0005-0000-0000-0000E7360000}"/>
    <cellStyle name="Normal 3 27 2 3 5" xfId="5401" xr:uid="{00000000-0005-0000-0000-0000E8360000}"/>
    <cellStyle name="Normal 3 27 2 3 5 2" xfId="10975" xr:uid="{00000000-0005-0000-0000-0000E9360000}"/>
    <cellStyle name="Normal 3 27 2 3 6" xfId="10965" xr:uid="{00000000-0005-0000-0000-0000EA360000}"/>
    <cellStyle name="Normal 3 27 2 3 7" xfId="14380" xr:uid="{00000000-0005-0000-0000-0000EB360000}"/>
    <cellStyle name="Normal 3 27 2 4" xfId="1217" xr:uid="{00000000-0005-0000-0000-0000EC360000}"/>
    <cellStyle name="Normal 3 27 2 4 2" xfId="3117" xr:uid="{00000000-0005-0000-0000-0000ED360000}"/>
    <cellStyle name="Normal 3 27 2 4 2 2" xfId="5406" xr:uid="{00000000-0005-0000-0000-0000EE360000}"/>
    <cellStyle name="Normal 3 27 2 4 2 2 2" xfId="10978" xr:uid="{00000000-0005-0000-0000-0000EF360000}"/>
    <cellStyle name="Normal 3 27 2 4 2 3" xfId="10977" xr:uid="{00000000-0005-0000-0000-0000F0360000}"/>
    <cellStyle name="Normal 3 27 2 4 2 4" xfId="14385" xr:uid="{00000000-0005-0000-0000-0000F1360000}"/>
    <cellStyle name="Normal 3 27 2 4 3" xfId="3116" xr:uid="{00000000-0005-0000-0000-0000F2360000}"/>
    <cellStyle name="Normal 3 27 2 4 3 2" xfId="10979" xr:uid="{00000000-0005-0000-0000-0000F3360000}"/>
    <cellStyle name="Normal 3 27 2 4 4" xfId="5405" xr:uid="{00000000-0005-0000-0000-0000F4360000}"/>
    <cellStyle name="Normal 3 27 2 4 4 2" xfId="10980" xr:uid="{00000000-0005-0000-0000-0000F5360000}"/>
    <cellStyle name="Normal 3 27 2 4 5" xfId="10976" xr:uid="{00000000-0005-0000-0000-0000F6360000}"/>
    <cellStyle name="Normal 3 27 2 4 6" xfId="14384" xr:uid="{00000000-0005-0000-0000-0000F7360000}"/>
    <cellStyle name="Normal 3 27 2 5" xfId="1940" xr:uid="{00000000-0005-0000-0000-0000F8360000}"/>
    <cellStyle name="Normal 3 27 2 5 2" xfId="3118" xr:uid="{00000000-0005-0000-0000-0000F9360000}"/>
    <cellStyle name="Normal 3 27 2 5 2 2" xfId="10982" xr:uid="{00000000-0005-0000-0000-0000FA360000}"/>
    <cellStyle name="Normal 3 27 2 5 3" xfId="5407" xr:uid="{00000000-0005-0000-0000-0000FB360000}"/>
    <cellStyle name="Normal 3 27 2 5 3 2" xfId="10983" xr:uid="{00000000-0005-0000-0000-0000FC360000}"/>
    <cellStyle name="Normal 3 27 2 5 4" xfId="10981" xr:uid="{00000000-0005-0000-0000-0000FD360000}"/>
    <cellStyle name="Normal 3 27 2 5 5" xfId="14386" xr:uid="{00000000-0005-0000-0000-0000FE360000}"/>
    <cellStyle name="Normal 3 27 2 6" xfId="3107" xr:uid="{00000000-0005-0000-0000-0000FF360000}"/>
    <cellStyle name="Normal 3 27 2 6 2" xfId="10984" xr:uid="{00000000-0005-0000-0000-000000370000}"/>
    <cellStyle name="Normal 3 27 2 7" xfId="5396" xr:uid="{00000000-0005-0000-0000-000001370000}"/>
    <cellStyle name="Normal 3 27 2 7 2" xfId="10985" xr:uid="{00000000-0005-0000-0000-000002370000}"/>
    <cellStyle name="Normal 3 27 2 8" xfId="10953" xr:uid="{00000000-0005-0000-0000-000003370000}"/>
    <cellStyle name="Normal 3 27 2 9" xfId="14375" xr:uid="{00000000-0005-0000-0000-000004370000}"/>
    <cellStyle name="Normal 3 27 3" xfId="713" xr:uid="{00000000-0005-0000-0000-000005370000}"/>
    <cellStyle name="Normal 3 27 3 2" xfId="1220" xr:uid="{00000000-0005-0000-0000-000006370000}"/>
    <cellStyle name="Normal 3 27 3 2 2" xfId="3121" xr:uid="{00000000-0005-0000-0000-000007370000}"/>
    <cellStyle name="Normal 3 27 3 2 2 2" xfId="5410" xr:uid="{00000000-0005-0000-0000-000008370000}"/>
    <cellStyle name="Normal 3 27 3 2 2 2 2" xfId="10989" xr:uid="{00000000-0005-0000-0000-000009370000}"/>
    <cellStyle name="Normal 3 27 3 2 2 3" xfId="10988" xr:uid="{00000000-0005-0000-0000-00000A370000}"/>
    <cellStyle name="Normal 3 27 3 2 2 4" xfId="14389" xr:uid="{00000000-0005-0000-0000-00000B370000}"/>
    <cellStyle name="Normal 3 27 3 2 3" xfId="3120" xr:uid="{00000000-0005-0000-0000-00000C370000}"/>
    <cellStyle name="Normal 3 27 3 2 3 2" xfId="10990" xr:uid="{00000000-0005-0000-0000-00000D370000}"/>
    <cellStyle name="Normal 3 27 3 2 4" xfId="5409" xr:uid="{00000000-0005-0000-0000-00000E370000}"/>
    <cellStyle name="Normal 3 27 3 2 4 2" xfId="10991" xr:uid="{00000000-0005-0000-0000-00000F370000}"/>
    <cellStyle name="Normal 3 27 3 2 5" xfId="10987" xr:uid="{00000000-0005-0000-0000-000010370000}"/>
    <cellStyle name="Normal 3 27 3 2 6" xfId="14388" xr:uid="{00000000-0005-0000-0000-000011370000}"/>
    <cellStyle name="Normal 3 27 3 3" xfId="1943" xr:uid="{00000000-0005-0000-0000-000012370000}"/>
    <cellStyle name="Normal 3 27 3 3 2" xfId="3122" xr:uid="{00000000-0005-0000-0000-000013370000}"/>
    <cellStyle name="Normal 3 27 3 3 2 2" xfId="10993" xr:uid="{00000000-0005-0000-0000-000014370000}"/>
    <cellStyle name="Normal 3 27 3 3 3" xfId="5411" xr:uid="{00000000-0005-0000-0000-000015370000}"/>
    <cellStyle name="Normal 3 27 3 3 3 2" xfId="10994" xr:uid="{00000000-0005-0000-0000-000016370000}"/>
    <cellStyle name="Normal 3 27 3 3 4" xfId="10992" xr:uid="{00000000-0005-0000-0000-000017370000}"/>
    <cellStyle name="Normal 3 27 3 3 5" xfId="14390" xr:uid="{00000000-0005-0000-0000-000018370000}"/>
    <cellStyle name="Normal 3 27 3 4" xfId="3119" xr:uid="{00000000-0005-0000-0000-000019370000}"/>
    <cellStyle name="Normal 3 27 3 4 2" xfId="10995" xr:uid="{00000000-0005-0000-0000-00001A370000}"/>
    <cellStyle name="Normal 3 27 3 5" xfId="5408" xr:uid="{00000000-0005-0000-0000-00001B370000}"/>
    <cellStyle name="Normal 3 27 3 5 2" xfId="10996" xr:uid="{00000000-0005-0000-0000-00001C370000}"/>
    <cellStyle name="Normal 3 27 3 6" xfId="10986" xr:uid="{00000000-0005-0000-0000-00001D370000}"/>
    <cellStyle name="Normal 3 27 3 7" xfId="14387" xr:uid="{00000000-0005-0000-0000-00001E370000}"/>
    <cellStyle name="Normal 3 27 4" xfId="714" xr:uid="{00000000-0005-0000-0000-00001F370000}"/>
    <cellStyle name="Normal 3 27 4 2" xfId="1221" xr:uid="{00000000-0005-0000-0000-000020370000}"/>
    <cellStyle name="Normal 3 27 4 2 2" xfId="3125" xr:uid="{00000000-0005-0000-0000-000021370000}"/>
    <cellStyle name="Normal 3 27 4 2 2 2" xfId="5414" xr:uid="{00000000-0005-0000-0000-000022370000}"/>
    <cellStyle name="Normal 3 27 4 2 2 2 2" xfId="11000" xr:uid="{00000000-0005-0000-0000-000023370000}"/>
    <cellStyle name="Normal 3 27 4 2 2 3" xfId="10999" xr:uid="{00000000-0005-0000-0000-000024370000}"/>
    <cellStyle name="Normal 3 27 4 2 2 4" xfId="14393" xr:uid="{00000000-0005-0000-0000-000025370000}"/>
    <cellStyle name="Normal 3 27 4 2 3" xfId="3124" xr:uid="{00000000-0005-0000-0000-000026370000}"/>
    <cellStyle name="Normal 3 27 4 2 3 2" xfId="11001" xr:uid="{00000000-0005-0000-0000-000027370000}"/>
    <cellStyle name="Normal 3 27 4 2 4" xfId="5413" xr:uid="{00000000-0005-0000-0000-000028370000}"/>
    <cellStyle name="Normal 3 27 4 2 4 2" xfId="11002" xr:uid="{00000000-0005-0000-0000-000029370000}"/>
    <cellStyle name="Normal 3 27 4 2 5" xfId="10998" xr:uid="{00000000-0005-0000-0000-00002A370000}"/>
    <cellStyle name="Normal 3 27 4 2 6" xfId="14392" xr:uid="{00000000-0005-0000-0000-00002B370000}"/>
    <cellStyle name="Normal 3 27 4 3" xfId="1944" xr:uid="{00000000-0005-0000-0000-00002C370000}"/>
    <cellStyle name="Normal 3 27 4 3 2" xfId="3126" xr:uid="{00000000-0005-0000-0000-00002D370000}"/>
    <cellStyle name="Normal 3 27 4 3 2 2" xfId="11004" xr:uid="{00000000-0005-0000-0000-00002E370000}"/>
    <cellStyle name="Normal 3 27 4 3 3" xfId="5415" xr:uid="{00000000-0005-0000-0000-00002F370000}"/>
    <cellStyle name="Normal 3 27 4 3 3 2" xfId="11005" xr:uid="{00000000-0005-0000-0000-000030370000}"/>
    <cellStyle name="Normal 3 27 4 3 4" xfId="11003" xr:uid="{00000000-0005-0000-0000-000031370000}"/>
    <cellStyle name="Normal 3 27 4 3 5" xfId="14394" xr:uid="{00000000-0005-0000-0000-000032370000}"/>
    <cellStyle name="Normal 3 27 4 4" xfId="3123" xr:uid="{00000000-0005-0000-0000-000033370000}"/>
    <cellStyle name="Normal 3 27 4 4 2" xfId="11006" xr:uid="{00000000-0005-0000-0000-000034370000}"/>
    <cellStyle name="Normal 3 27 4 5" xfId="5412" xr:uid="{00000000-0005-0000-0000-000035370000}"/>
    <cellStyle name="Normal 3 27 4 5 2" xfId="11007" xr:uid="{00000000-0005-0000-0000-000036370000}"/>
    <cellStyle name="Normal 3 27 4 6" xfId="10997" xr:uid="{00000000-0005-0000-0000-000037370000}"/>
    <cellStyle name="Normal 3 27 4 7" xfId="14391" xr:uid="{00000000-0005-0000-0000-000038370000}"/>
    <cellStyle name="Normal 3 27 5" xfId="709" xr:uid="{00000000-0005-0000-0000-000039370000}"/>
    <cellStyle name="Normal 3 27 5 2" xfId="3128" xr:uid="{00000000-0005-0000-0000-00003A370000}"/>
    <cellStyle name="Normal 3 27 5 2 2" xfId="5417" xr:uid="{00000000-0005-0000-0000-00003B370000}"/>
    <cellStyle name="Normal 3 27 5 2 2 2" xfId="11010" xr:uid="{00000000-0005-0000-0000-00003C370000}"/>
    <cellStyle name="Normal 3 27 5 2 3" xfId="11009" xr:uid="{00000000-0005-0000-0000-00003D370000}"/>
    <cellStyle name="Normal 3 27 5 2 4" xfId="14396" xr:uid="{00000000-0005-0000-0000-00003E370000}"/>
    <cellStyle name="Normal 3 27 5 3" xfId="3127" xr:uid="{00000000-0005-0000-0000-00003F370000}"/>
    <cellStyle name="Normal 3 27 5 3 2" xfId="11011" xr:uid="{00000000-0005-0000-0000-000040370000}"/>
    <cellStyle name="Normal 3 27 5 4" xfId="5416" xr:uid="{00000000-0005-0000-0000-000041370000}"/>
    <cellStyle name="Normal 3 27 5 4 2" xfId="11012" xr:uid="{00000000-0005-0000-0000-000042370000}"/>
    <cellStyle name="Normal 3 27 5 5" xfId="11008" xr:uid="{00000000-0005-0000-0000-000043370000}"/>
    <cellStyle name="Normal 3 27 5 6" xfId="14395" xr:uid="{00000000-0005-0000-0000-000044370000}"/>
    <cellStyle name="Normal 3 27 6" xfId="1216" xr:uid="{00000000-0005-0000-0000-000045370000}"/>
    <cellStyle name="Normal 3 27 6 2" xfId="3129" xr:uid="{00000000-0005-0000-0000-000046370000}"/>
    <cellStyle name="Normal 3 27 6 2 2" xfId="11014" xr:uid="{00000000-0005-0000-0000-000047370000}"/>
    <cellStyle name="Normal 3 27 6 3" xfId="5418" xr:uid="{00000000-0005-0000-0000-000048370000}"/>
    <cellStyle name="Normal 3 27 6 3 2" xfId="11015" xr:uid="{00000000-0005-0000-0000-000049370000}"/>
    <cellStyle name="Normal 3 27 6 4" xfId="11013" xr:uid="{00000000-0005-0000-0000-00004A370000}"/>
    <cellStyle name="Normal 3 27 6 5" xfId="14397" xr:uid="{00000000-0005-0000-0000-00004B370000}"/>
    <cellStyle name="Normal 3 27 7" xfId="1939" xr:uid="{00000000-0005-0000-0000-00004C370000}"/>
    <cellStyle name="Normal 3 27 7 2" xfId="11016" xr:uid="{00000000-0005-0000-0000-00004D370000}"/>
    <cellStyle name="Normal 3 27 8" xfId="3106" xr:uid="{00000000-0005-0000-0000-00004E370000}"/>
    <cellStyle name="Normal 3 27 8 2" xfId="11017" xr:uid="{00000000-0005-0000-0000-00004F370000}"/>
    <cellStyle name="Normal 3 27 9" xfId="5395" xr:uid="{00000000-0005-0000-0000-000050370000}"/>
    <cellStyle name="Normal 3 27 9 2" xfId="11018" xr:uid="{00000000-0005-0000-0000-000051370000}"/>
    <cellStyle name="Normal 3 28" xfId="235" xr:uid="{00000000-0005-0000-0000-000052370000}"/>
    <cellStyle name="Normal 3 28 2" xfId="11019" xr:uid="{00000000-0005-0000-0000-000053370000}"/>
    <cellStyle name="Normal 3 29" xfId="236" xr:uid="{00000000-0005-0000-0000-000054370000}"/>
    <cellStyle name="Normal 3 29 10" xfId="14398" xr:uid="{00000000-0005-0000-0000-000055370000}"/>
    <cellStyle name="Normal 3 29 2" xfId="716" xr:uid="{00000000-0005-0000-0000-000056370000}"/>
    <cellStyle name="Normal 3 29 2 2" xfId="1223" xr:uid="{00000000-0005-0000-0000-000057370000}"/>
    <cellStyle name="Normal 3 29 2 2 2" xfId="3133" xr:uid="{00000000-0005-0000-0000-000058370000}"/>
    <cellStyle name="Normal 3 29 2 2 2 2" xfId="5422" xr:uid="{00000000-0005-0000-0000-000059370000}"/>
    <cellStyle name="Normal 3 29 2 2 2 2 2" xfId="11024" xr:uid="{00000000-0005-0000-0000-00005A370000}"/>
    <cellStyle name="Normal 3 29 2 2 2 3" xfId="11023" xr:uid="{00000000-0005-0000-0000-00005B370000}"/>
    <cellStyle name="Normal 3 29 2 2 2 4" xfId="14401" xr:uid="{00000000-0005-0000-0000-00005C370000}"/>
    <cellStyle name="Normal 3 29 2 2 3" xfId="3132" xr:uid="{00000000-0005-0000-0000-00005D370000}"/>
    <cellStyle name="Normal 3 29 2 2 3 2" xfId="11025" xr:uid="{00000000-0005-0000-0000-00005E370000}"/>
    <cellStyle name="Normal 3 29 2 2 4" xfId="5421" xr:uid="{00000000-0005-0000-0000-00005F370000}"/>
    <cellStyle name="Normal 3 29 2 2 4 2" xfId="11026" xr:uid="{00000000-0005-0000-0000-000060370000}"/>
    <cellStyle name="Normal 3 29 2 2 5" xfId="11022" xr:uid="{00000000-0005-0000-0000-000061370000}"/>
    <cellStyle name="Normal 3 29 2 2 6" xfId="14400" xr:uid="{00000000-0005-0000-0000-000062370000}"/>
    <cellStyle name="Normal 3 29 2 3" xfId="1946" xr:uid="{00000000-0005-0000-0000-000063370000}"/>
    <cellStyle name="Normal 3 29 2 3 2" xfId="3134" xr:uid="{00000000-0005-0000-0000-000064370000}"/>
    <cellStyle name="Normal 3 29 2 3 2 2" xfId="11028" xr:uid="{00000000-0005-0000-0000-000065370000}"/>
    <cellStyle name="Normal 3 29 2 3 3" xfId="5423" xr:uid="{00000000-0005-0000-0000-000066370000}"/>
    <cellStyle name="Normal 3 29 2 3 3 2" xfId="11029" xr:uid="{00000000-0005-0000-0000-000067370000}"/>
    <cellStyle name="Normal 3 29 2 3 4" xfId="11027" xr:uid="{00000000-0005-0000-0000-000068370000}"/>
    <cellStyle name="Normal 3 29 2 3 5" xfId="14402" xr:uid="{00000000-0005-0000-0000-000069370000}"/>
    <cellStyle name="Normal 3 29 2 4" xfId="3131" xr:uid="{00000000-0005-0000-0000-00006A370000}"/>
    <cellStyle name="Normal 3 29 2 4 2" xfId="11030" xr:uid="{00000000-0005-0000-0000-00006B370000}"/>
    <cellStyle name="Normal 3 29 2 5" xfId="5420" xr:uid="{00000000-0005-0000-0000-00006C370000}"/>
    <cellStyle name="Normal 3 29 2 5 2" xfId="11031" xr:uid="{00000000-0005-0000-0000-00006D370000}"/>
    <cellStyle name="Normal 3 29 2 6" xfId="11021" xr:uid="{00000000-0005-0000-0000-00006E370000}"/>
    <cellStyle name="Normal 3 29 2 7" xfId="14399" xr:uid="{00000000-0005-0000-0000-00006F370000}"/>
    <cellStyle name="Normal 3 29 3" xfId="717" xr:uid="{00000000-0005-0000-0000-000070370000}"/>
    <cellStyle name="Normal 3 29 3 2" xfId="1224" xr:uid="{00000000-0005-0000-0000-000071370000}"/>
    <cellStyle name="Normal 3 29 3 2 2" xfId="3137" xr:uid="{00000000-0005-0000-0000-000072370000}"/>
    <cellStyle name="Normal 3 29 3 2 2 2" xfId="5426" xr:uid="{00000000-0005-0000-0000-000073370000}"/>
    <cellStyle name="Normal 3 29 3 2 2 2 2" xfId="11035" xr:uid="{00000000-0005-0000-0000-000074370000}"/>
    <cellStyle name="Normal 3 29 3 2 2 3" xfId="11034" xr:uid="{00000000-0005-0000-0000-000075370000}"/>
    <cellStyle name="Normal 3 29 3 2 2 4" xfId="14405" xr:uid="{00000000-0005-0000-0000-000076370000}"/>
    <cellStyle name="Normal 3 29 3 2 3" xfId="3136" xr:uid="{00000000-0005-0000-0000-000077370000}"/>
    <cellStyle name="Normal 3 29 3 2 3 2" xfId="11036" xr:uid="{00000000-0005-0000-0000-000078370000}"/>
    <cellStyle name="Normal 3 29 3 2 4" xfId="5425" xr:uid="{00000000-0005-0000-0000-000079370000}"/>
    <cellStyle name="Normal 3 29 3 2 4 2" xfId="11037" xr:uid="{00000000-0005-0000-0000-00007A370000}"/>
    <cellStyle name="Normal 3 29 3 2 5" xfId="11033" xr:uid="{00000000-0005-0000-0000-00007B370000}"/>
    <cellStyle name="Normal 3 29 3 2 6" xfId="14404" xr:uid="{00000000-0005-0000-0000-00007C370000}"/>
    <cellStyle name="Normal 3 29 3 3" xfId="1947" xr:uid="{00000000-0005-0000-0000-00007D370000}"/>
    <cellStyle name="Normal 3 29 3 3 2" xfId="3138" xr:uid="{00000000-0005-0000-0000-00007E370000}"/>
    <cellStyle name="Normal 3 29 3 3 2 2" xfId="11039" xr:uid="{00000000-0005-0000-0000-00007F370000}"/>
    <cellStyle name="Normal 3 29 3 3 3" xfId="5427" xr:uid="{00000000-0005-0000-0000-000080370000}"/>
    <cellStyle name="Normal 3 29 3 3 3 2" xfId="11040" xr:uid="{00000000-0005-0000-0000-000081370000}"/>
    <cellStyle name="Normal 3 29 3 3 4" xfId="11038" xr:uid="{00000000-0005-0000-0000-000082370000}"/>
    <cellStyle name="Normal 3 29 3 3 5" xfId="14406" xr:uid="{00000000-0005-0000-0000-000083370000}"/>
    <cellStyle name="Normal 3 29 3 4" xfId="3135" xr:uid="{00000000-0005-0000-0000-000084370000}"/>
    <cellStyle name="Normal 3 29 3 4 2" xfId="11041" xr:uid="{00000000-0005-0000-0000-000085370000}"/>
    <cellStyle name="Normal 3 29 3 5" xfId="5424" xr:uid="{00000000-0005-0000-0000-000086370000}"/>
    <cellStyle name="Normal 3 29 3 5 2" xfId="11042" xr:uid="{00000000-0005-0000-0000-000087370000}"/>
    <cellStyle name="Normal 3 29 3 6" xfId="11032" xr:uid="{00000000-0005-0000-0000-000088370000}"/>
    <cellStyle name="Normal 3 29 3 7" xfId="14403" xr:uid="{00000000-0005-0000-0000-000089370000}"/>
    <cellStyle name="Normal 3 29 4" xfId="715" xr:uid="{00000000-0005-0000-0000-00008A370000}"/>
    <cellStyle name="Normal 3 29 4 2" xfId="3140" xr:uid="{00000000-0005-0000-0000-00008B370000}"/>
    <cellStyle name="Normal 3 29 4 2 2" xfId="5429" xr:uid="{00000000-0005-0000-0000-00008C370000}"/>
    <cellStyle name="Normal 3 29 4 2 2 2" xfId="11045" xr:uid="{00000000-0005-0000-0000-00008D370000}"/>
    <cellStyle name="Normal 3 29 4 2 3" xfId="11044" xr:uid="{00000000-0005-0000-0000-00008E370000}"/>
    <cellStyle name="Normal 3 29 4 2 4" xfId="14408" xr:uid="{00000000-0005-0000-0000-00008F370000}"/>
    <cellStyle name="Normal 3 29 4 3" xfId="3139" xr:uid="{00000000-0005-0000-0000-000090370000}"/>
    <cellStyle name="Normal 3 29 4 3 2" xfId="11046" xr:uid="{00000000-0005-0000-0000-000091370000}"/>
    <cellStyle name="Normal 3 29 4 4" xfId="5428" xr:uid="{00000000-0005-0000-0000-000092370000}"/>
    <cellStyle name="Normal 3 29 4 4 2" xfId="11047" xr:uid="{00000000-0005-0000-0000-000093370000}"/>
    <cellStyle name="Normal 3 29 4 5" xfId="11043" xr:uid="{00000000-0005-0000-0000-000094370000}"/>
    <cellStyle name="Normal 3 29 4 6" xfId="14407" xr:uid="{00000000-0005-0000-0000-000095370000}"/>
    <cellStyle name="Normal 3 29 5" xfId="1222" xr:uid="{00000000-0005-0000-0000-000096370000}"/>
    <cellStyle name="Normal 3 29 5 2" xfId="3141" xr:uid="{00000000-0005-0000-0000-000097370000}"/>
    <cellStyle name="Normal 3 29 5 2 2" xfId="11049" xr:uid="{00000000-0005-0000-0000-000098370000}"/>
    <cellStyle name="Normal 3 29 5 3" xfId="5430" xr:uid="{00000000-0005-0000-0000-000099370000}"/>
    <cellStyle name="Normal 3 29 5 3 2" xfId="11050" xr:uid="{00000000-0005-0000-0000-00009A370000}"/>
    <cellStyle name="Normal 3 29 5 4" xfId="11048" xr:uid="{00000000-0005-0000-0000-00009B370000}"/>
    <cellStyle name="Normal 3 29 5 5" xfId="14409" xr:uid="{00000000-0005-0000-0000-00009C370000}"/>
    <cellStyle name="Normal 3 29 6" xfId="1945" xr:uid="{00000000-0005-0000-0000-00009D370000}"/>
    <cellStyle name="Normal 3 29 6 2" xfId="11051" xr:uid="{00000000-0005-0000-0000-00009E370000}"/>
    <cellStyle name="Normal 3 29 7" xfId="3130" xr:uid="{00000000-0005-0000-0000-00009F370000}"/>
    <cellStyle name="Normal 3 29 7 2" xfId="11052" xr:uid="{00000000-0005-0000-0000-0000A0370000}"/>
    <cellStyle name="Normal 3 29 8" xfId="5419" xr:uid="{00000000-0005-0000-0000-0000A1370000}"/>
    <cellStyle name="Normal 3 29 8 2" xfId="11053" xr:uid="{00000000-0005-0000-0000-0000A2370000}"/>
    <cellStyle name="Normal 3 29 9" xfId="11020" xr:uid="{00000000-0005-0000-0000-0000A3370000}"/>
    <cellStyle name="Normal 3 3" xfId="237" xr:uid="{00000000-0005-0000-0000-0000A4370000}"/>
    <cellStyle name="Normal 3 3 10" xfId="11054" xr:uid="{00000000-0005-0000-0000-0000A5370000}"/>
    <cellStyle name="Normal 3 3 11" xfId="14410" xr:uid="{00000000-0005-0000-0000-0000A6370000}"/>
    <cellStyle name="Normal 3 3 2" xfId="719" xr:uid="{00000000-0005-0000-0000-0000A7370000}"/>
    <cellStyle name="Normal 3 3 2 2" xfId="720" xr:uid="{00000000-0005-0000-0000-0000A8370000}"/>
    <cellStyle name="Normal 3 3 2 2 2" xfId="1227" xr:uid="{00000000-0005-0000-0000-0000A9370000}"/>
    <cellStyle name="Normal 3 3 2 2 2 2" xfId="3146" xr:uid="{00000000-0005-0000-0000-0000AA370000}"/>
    <cellStyle name="Normal 3 3 2 2 2 2 2" xfId="5435" xr:uid="{00000000-0005-0000-0000-0000AB370000}"/>
    <cellStyle name="Normal 3 3 2 2 2 2 2 2" xfId="11059" xr:uid="{00000000-0005-0000-0000-0000AC370000}"/>
    <cellStyle name="Normal 3 3 2 2 2 2 3" xfId="11058" xr:uid="{00000000-0005-0000-0000-0000AD370000}"/>
    <cellStyle name="Normal 3 3 2 2 2 2 4" xfId="14414" xr:uid="{00000000-0005-0000-0000-0000AE370000}"/>
    <cellStyle name="Normal 3 3 2 2 2 3" xfId="3145" xr:uid="{00000000-0005-0000-0000-0000AF370000}"/>
    <cellStyle name="Normal 3 3 2 2 2 3 2" xfId="11060" xr:uid="{00000000-0005-0000-0000-0000B0370000}"/>
    <cellStyle name="Normal 3 3 2 2 2 4" xfId="5434" xr:uid="{00000000-0005-0000-0000-0000B1370000}"/>
    <cellStyle name="Normal 3 3 2 2 2 4 2" xfId="11061" xr:uid="{00000000-0005-0000-0000-0000B2370000}"/>
    <cellStyle name="Normal 3 3 2 2 2 5" xfId="11057" xr:uid="{00000000-0005-0000-0000-0000B3370000}"/>
    <cellStyle name="Normal 3 3 2 2 2 6" xfId="14413" xr:uid="{00000000-0005-0000-0000-0000B4370000}"/>
    <cellStyle name="Normal 3 3 2 2 3" xfId="1950" xr:uid="{00000000-0005-0000-0000-0000B5370000}"/>
    <cellStyle name="Normal 3 3 2 2 3 2" xfId="3147" xr:uid="{00000000-0005-0000-0000-0000B6370000}"/>
    <cellStyle name="Normal 3 3 2 2 3 2 2" xfId="11063" xr:uid="{00000000-0005-0000-0000-0000B7370000}"/>
    <cellStyle name="Normal 3 3 2 2 3 3" xfId="5436" xr:uid="{00000000-0005-0000-0000-0000B8370000}"/>
    <cellStyle name="Normal 3 3 2 2 3 3 2" xfId="11064" xr:uid="{00000000-0005-0000-0000-0000B9370000}"/>
    <cellStyle name="Normal 3 3 2 2 3 4" xfId="11062" xr:uid="{00000000-0005-0000-0000-0000BA370000}"/>
    <cellStyle name="Normal 3 3 2 2 3 5" xfId="14415" xr:uid="{00000000-0005-0000-0000-0000BB370000}"/>
    <cellStyle name="Normal 3 3 2 2 4" xfId="3144" xr:uid="{00000000-0005-0000-0000-0000BC370000}"/>
    <cellStyle name="Normal 3 3 2 2 4 2" xfId="11065" xr:uid="{00000000-0005-0000-0000-0000BD370000}"/>
    <cellStyle name="Normal 3 3 2 2 5" xfId="5433" xr:uid="{00000000-0005-0000-0000-0000BE370000}"/>
    <cellStyle name="Normal 3 3 2 2 5 2" xfId="11066" xr:uid="{00000000-0005-0000-0000-0000BF370000}"/>
    <cellStyle name="Normal 3 3 2 2 6" xfId="11056" xr:uid="{00000000-0005-0000-0000-0000C0370000}"/>
    <cellStyle name="Normal 3 3 2 2 7" xfId="14412" xr:uid="{00000000-0005-0000-0000-0000C1370000}"/>
    <cellStyle name="Normal 3 3 2 3" xfId="721" xr:uid="{00000000-0005-0000-0000-0000C2370000}"/>
    <cellStyle name="Normal 3 3 2 3 2" xfId="1228" xr:uid="{00000000-0005-0000-0000-0000C3370000}"/>
    <cellStyle name="Normal 3 3 2 3 2 2" xfId="3150" xr:uid="{00000000-0005-0000-0000-0000C4370000}"/>
    <cellStyle name="Normal 3 3 2 3 2 2 2" xfId="5439" xr:uid="{00000000-0005-0000-0000-0000C5370000}"/>
    <cellStyle name="Normal 3 3 2 3 2 2 2 2" xfId="11070" xr:uid="{00000000-0005-0000-0000-0000C6370000}"/>
    <cellStyle name="Normal 3 3 2 3 2 2 3" xfId="11069" xr:uid="{00000000-0005-0000-0000-0000C7370000}"/>
    <cellStyle name="Normal 3 3 2 3 2 2 4" xfId="14418" xr:uid="{00000000-0005-0000-0000-0000C8370000}"/>
    <cellStyle name="Normal 3 3 2 3 2 3" xfId="3149" xr:uid="{00000000-0005-0000-0000-0000C9370000}"/>
    <cellStyle name="Normal 3 3 2 3 2 3 2" xfId="11071" xr:uid="{00000000-0005-0000-0000-0000CA370000}"/>
    <cellStyle name="Normal 3 3 2 3 2 4" xfId="5438" xr:uid="{00000000-0005-0000-0000-0000CB370000}"/>
    <cellStyle name="Normal 3 3 2 3 2 4 2" xfId="11072" xr:uid="{00000000-0005-0000-0000-0000CC370000}"/>
    <cellStyle name="Normal 3 3 2 3 2 5" xfId="11068" xr:uid="{00000000-0005-0000-0000-0000CD370000}"/>
    <cellStyle name="Normal 3 3 2 3 2 6" xfId="14417" xr:uid="{00000000-0005-0000-0000-0000CE370000}"/>
    <cellStyle name="Normal 3 3 2 3 3" xfId="1951" xr:uid="{00000000-0005-0000-0000-0000CF370000}"/>
    <cellStyle name="Normal 3 3 2 3 3 2" xfId="3151" xr:uid="{00000000-0005-0000-0000-0000D0370000}"/>
    <cellStyle name="Normal 3 3 2 3 3 2 2" xfId="11074" xr:uid="{00000000-0005-0000-0000-0000D1370000}"/>
    <cellStyle name="Normal 3 3 2 3 3 3" xfId="5440" xr:uid="{00000000-0005-0000-0000-0000D2370000}"/>
    <cellStyle name="Normal 3 3 2 3 3 3 2" xfId="11075" xr:uid="{00000000-0005-0000-0000-0000D3370000}"/>
    <cellStyle name="Normal 3 3 2 3 3 4" xfId="11073" xr:uid="{00000000-0005-0000-0000-0000D4370000}"/>
    <cellStyle name="Normal 3 3 2 3 3 5" xfId="14419" xr:uid="{00000000-0005-0000-0000-0000D5370000}"/>
    <cellStyle name="Normal 3 3 2 3 4" xfId="3148" xr:uid="{00000000-0005-0000-0000-0000D6370000}"/>
    <cellStyle name="Normal 3 3 2 3 4 2" xfId="11076" xr:uid="{00000000-0005-0000-0000-0000D7370000}"/>
    <cellStyle name="Normal 3 3 2 3 5" xfId="5437" xr:uid="{00000000-0005-0000-0000-0000D8370000}"/>
    <cellStyle name="Normal 3 3 2 3 5 2" xfId="11077" xr:uid="{00000000-0005-0000-0000-0000D9370000}"/>
    <cellStyle name="Normal 3 3 2 3 6" xfId="11067" xr:uid="{00000000-0005-0000-0000-0000DA370000}"/>
    <cellStyle name="Normal 3 3 2 3 7" xfId="14416" xr:uid="{00000000-0005-0000-0000-0000DB370000}"/>
    <cellStyle name="Normal 3 3 2 4" xfId="1226" xr:uid="{00000000-0005-0000-0000-0000DC370000}"/>
    <cellStyle name="Normal 3 3 2 4 2" xfId="3153" xr:uid="{00000000-0005-0000-0000-0000DD370000}"/>
    <cellStyle name="Normal 3 3 2 4 2 2" xfId="5442" xr:uid="{00000000-0005-0000-0000-0000DE370000}"/>
    <cellStyle name="Normal 3 3 2 4 2 2 2" xfId="11080" xr:uid="{00000000-0005-0000-0000-0000DF370000}"/>
    <cellStyle name="Normal 3 3 2 4 2 3" xfId="11079" xr:uid="{00000000-0005-0000-0000-0000E0370000}"/>
    <cellStyle name="Normal 3 3 2 4 2 4" xfId="14421" xr:uid="{00000000-0005-0000-0000-0000E1370000}"/>
    <cellStyle name="Normal 3 3 2 4 3" xfId="3152" xr:uid="{00000000-0005-0000-0000-0000E2370000}"/>
    <cellStyle name="Normal 3 3 2 4 3 2" xfId="11081" xr:uid="{00000000-0005-0000-0000-0000E3370000}"/>
    <cellStyle name="Normal 3 3 2 4 4" xfId="5441" xr:uid="{00000000-0005-0000-0000-0000E4370000}"/>
    <cellStyle name="Normal 3 3 2 4 4 2" xfId="11082" xr:uid="{00000000-0005-0000-0000-0000E5370000}"/>
    <cellStyle name="Normal 3 3 2 4 5" xfId="11078" xr:uid="{00000000-0005-0000-0000-0000E6370000}"/>
    <cellStyle name="Normal 3 3 2 4 6" xfId="14420" xr:uid="{00000000-0005-0000-0000-0000E7370000}"/>
    <cellStyle name="Normal 3 3 2 5" xfId="1949" xr:uid="{00000000-0005-0000-0000-0000E8370000}"/>
    <cellStyle name="Normal 3 3 2 5 2" xfId="3154" xr:uid="{00000000-0005-0000-0000-0000E9370000}"/>
    <cellStyle name="Normal 3 3 2 5 2 2" xfId="11084" xr:uid="{00000000-0005-0000-0000-0000EA370000}"/>
    <cellStyle name="Normal 3 3 2 5 3" xfId="5443" xr:uid="{00000000-0005-0000-0000-0000EB370000}"/>
    <cellStyle name="Normal 3 3 2 5 3 2" xfId="11085" xr:uid="{00000000-0005-0000-0000-0000EC370000}"/>
    <cellStyle name="Normal 3 3 2 5 4" xfId="11083" xr:uid="{00000000-0005-0000-0000-0000ED370000}"/>
    <cellStyle name="Normal 3 3 2 5 5" xfId="14422" xr:uid="{00000000-0005-0000-0000-0000EE370000}"/>
    <cellStyle name="Normal 3 3 2 6" xfId="3143" xr:uid="{00000000-0005-0000-0000-0000EF370000}"/>
    <cellStyle name="Normal 3 3 2 6 2" xfId="11086" xr:uid="{00000000-0005-0000-0000-0000F0370000}"/>
    <cellStyle name="Normal 3 3 2 7" xfId="5432" xr:uid="{00000000-0005-0000-0000-0000F1370000}"/>
    <cellStyle name="Normal 3 3 2 7 2" xfId="11087" xr:uid="{00000000-0005-0000-0000-0000F2370000}"/>
    <cellStyle name="Normal 3 3 2 8" xfId="11055" xr:uid="{00000000-0005-0000-0000-0000F3370000}"/>
    <cellStyle name="Normal 3 3 2 9" xfId="14411" xr:uid="{00000000-0005-0000-0000-0000F4370000}"/>
    <cellStyle name="Normal 3 3 3" xfId="722" xr:uid="{00000000-0005-0000-0000-0000F5370000}"/>
    <cellStyle name="Normal 3 3 3 2" xfId="1229" xr:uid="{00000000-0005-0000-0000-0000F6370000}"/>
    <cellStyle name="Normal 3 3 3 2 2" xfId="3157" xr:uid="{00000000-0005-0000-0000-0000F7370000}"/>
    <cellStyle name="Normal 3 3 3 2 2 2" xfId="5446" xr:uid="{00000000-0005-0000-0000-0000F8370000}"/>
    <cellStyle name="Normal 3 3 3 2 2 2 2" xfId="11091" xr:uid="{00000000-0005-0000-0000-0000F9370000}"/>
    <cellStyle name="Normal 3 3 3 2 2 3" xfId="11090" xr:uid="{00000000-0005-0000-0000-0000FA370000}"/>
    <cellStyle name="Normal 3 3 3 2 2 4" xfId="14425" xr:uid="{00000000-0005-0000-0000-0000FB370000}"/>
    <cellStyle name="Normal 3 3 3 2 3" xfId="3156" xr:uid="{00000000-0005-0000-0000-0000FC370000}"/>
    <cellStyle name="Normal 3 3 3 2 3 2" xfId="11092" xr:uid="{00000000-0005-0000-0000-0000FD370000}"/>
    <cellStyle name="Normal 3 3 3 2 4" xfId="5445" xr:uid="{00000000-0005-0000-0000-0000FE370000}"/>
    <cellStyle name="Normal 3 3 3 2 4 2" xfId="11093" xr:uid="{00000000-0005-0000-0000-0000FF370000}"/>
    <cellStyle name="Normal 3 3 3 2 5" xfId="11089" xr:uid="{00000000-0005-0000-0000-000000380000}"/>
    <cellStyle name="Normal 3 3 3 2 6" xfId="14424" xr:uid="{00000000-0005-0000-0000-000001380000}"/>
    <cellStyle name="Normal 3 3 3 3" xfId="1952" xr:uid="{00000000-0005-0000-0000-000002380000}"/>
    <cellStyle name="Normal 3 3 3 3 2" xfId="3158" xr:uid="{00000000-0005-0000-0000-000003380000}"/>
    <cellStyle name="Normal 3 3 3 3 2 2" xfId="11095" xr:uid="{00000000-0005-0000-0000-000004380000}"/>
    <cellStyle name="Normal 3 3 3 3 3" xfId="5447" xr:uid="{00000000-0005-0000-0000-000005380000}"/>
    <cellStyle name="Normal 3 3 3 3 3 2" xfId="11096" xr:uid="{00000000-0005-0000-0000-000006380000}"/>
    <cellStyle name="Normal 3 3 3 3 4" xfId="11094" xr:uid="{00000000-0005-0000-0000-000007380000}"/>
    <cellStyle name="Normal 3 3 3 3 5" xfId="14426" xr:uid="{00000000-0005-0000-0000-000008380000}"/>
    <cellStyle name="Normal 3 3 3 4" xfId="3155" xr:uid="{00000000-0005-0000-0000-000009380000}"/>
    <cellStyle name="Normal 3 3 3 4 2" xfId="11097" xr:uid="{00000000-0005-0000-0000-00000A380000}"/>
    <cellStyle name="Normal 3 3 3 5" xfId="5444" xr:uid="{00000000-0005-0000-0000-00000B380000}"/>
    <cellStyle name="Normal 3 3 3 5 2" xfId="11098" xr:uid="{00000000-0005-0000-0000-00000C380000}"/>
    <cellStyle name="Normal 3 3 3 6" xfId="11088" xr:uid="{00000000-0005-0000-0000-00000D380000}"/>
    <cellStyle name="Normal 3 3 3 7" xfId="14423" xr:uid="{00000000-0005-0000-0000-00000E380000}"/>
    <cellStyle name="Normal 3 3 4" xfId="723" xr:uid="{00000000-0005-0000-0000-00000F380000}"/>
    <cellStyle name="Normal 3 3 4 2" xfId="1230" xr:uid="{00000000-0005-0000-0000-000010380000}"/>
    <cellStyle name="Normal 3 3 4 2 2" xfId="3161" xr:uid="{00000000-0005-0000-0000-000011380000}"/>
    <cellStyle name="Normal 3 3 4 2 2 2" xfId="5450" xr:uid="{00000000-0005-0000-0000-000012380000}"/>
    <cellStyle name="Normal 3 3 4 2 2 2 2" xfId="11102" xr:uid="{00000000-0005-0000-0000-000013380000}"/>
    <cellStyle name="Normal 3 3 4 2 2 3" xfId="11101" xr:uid="{00000000-0005-0000-0000-000014380000}"/>
    <cellStyle name="Normal 3 3 4 2 2 4" xfId="14429" xr:uid="{00000000-0005-0000-0000-000015380000}"/>
    <cellStyle name="Normal 3 3 4 2 3" xfId="3160" xr:uid="{00000000-0005-0000-0000-000016380000}"/>
    <cellStyle name="Normal 3 3 4 2 3 2" xfId="11103" xr:uid="{00000000-0005-0000-0000-000017380000}"/>
    <cellStyle name="Normal 3 3 4 2 4" xfId="5449" xr:uid="{00000000-0005-0000-0000-000018380000}"/>
    <cellStyle name="Normal 3 3 4 2 4 2" xfId="11104" xr:uid="{00000000-0005-0000-0000-000019380000}"/>
    <cellStyle name="Normal 3 3 4 2 5" xfId="11100" xr:uid="{00000000-0005-0000-0000-00001A380000}"/>
    <cellStyle name="Normal 3 3 4 2 6" xfId="14428" xr:uid="{00000000-0005-0000-0000-00001B380000}"/>
    <cellStyle name="Normal 3 3 4 3" xfId="1953" xr:uid="{00000000-0005-0000-0000-00001C380000}"/>
    <cellStyle name="Normal 3 3 4 3 2" xfId="3162" xr:uid="{00000000-0005-0000-0000-00001D380000}"/>
    <cellStyle name="Normal 3 3 4 3 2 2" xfId="11106" xr:uid="{00000000-0005-0000-0000-00001E380000}"/>
    <cellStyle name="Normal 3 3 4 3 3" xfId="5451" xr:uid="{00000000-0005-0000-0000-00001F380000}"/>
    <cellStyle name="Normal 3 3 4 3 3 2" xfId="11107" xr:uid="{00000000-0005-0000-0000-000020380000}"/>
    <cellStyle name="Normal 3 3 4 3 4" xfId="11105" xr:uid="{00000000-0005-0000-0000-000021380000}"/>
    <cellStyle name="Normal 3 3 4 3 5" xfId="14430" xr:uid="{00000000-0005-0000-0000-000022380000}"/>
    <cellStyle name="Normal 3 3 4 4" xfId="3159" xr:uid="{00000000-0005-0000-0000-000023380000}"/>
    <cellStyle name="Normal 3 3 4 4 2" xfId="11108" xr:uid="{00000000-0005-0000-0000-000024380000}"/>
    <cellStyle name="Normal 3 3 4 5" xfId="5448" xr:uid="{00000000-0005-0000-0000-000025380000}"/>
    <cellStyle name="Normal 3 3 4 5 2" xfId="11109" xr:uid="{00000000-0005-0000-0000-000026380000}"/>
    <cellStyle name="Normal 3 3 4 6" xfId="11099" xr:uid="{00000000-0005-0000-0000-000027380000}"/>
    <cellStyle name="Normal 3 3 4 7" xfId="14427" xr:uid="{00000000-0005-0000-0000-000028380000}"/>
    <cellStyle name="Normal 3 3 5" xfId="718" xr:uid="{00000000-0005-0000-0000-000029380000}"/>
    <cellStyle name="Normal 3 3 5 2" xfId="3164" xr:uid="{00000000-0005-0000-0000-00002A380000}"/>
    <cellStyle name="Normal 3 3 5 2 2" xfId="5453" xr:uid="{00000000-0005-0000-0000-00002B380000}"/>
    <cellStyle name="Normal 3 3 5 2 2 2" xfId="11112" xr:uid="{00000000-0005-0000-0000-00002C380000}"/>
    <cellStyle name="Normal 3 3 5 2 3" xfId="11111" xr:uid="{00000000-0005-0000-0000-00002D380000}"/>
    <cellStyle name="Normal 3 3 5 2 4" xfId="14432" xr:uid="{00000000-0005-0000-0000-00002E380000}"/>
    <cellStyle name="Normal 3 3 5 3" xfId="3163" xr:uid="{00000000-0005-0000-0000-00002F380000}"/>
    <cellStyle name="Normal 3 3 5 3 2" xfId="11113" xr:uid="{00000000-0005-0000-0000-000030380000}"/>
    <cellStyle name="Normal 3 3 5 4" xfId="5452" xr:uid="{00000000-0005-0000-0000-000031380000}"/>
    <cellStyle name="Normal 3 3 5 4 2" xfId="11114" xr:uid="{00000000-0005-0000-0000-000032380000}"/>
    <cellStyle name="Normal 3 3 5 5" xfId="11110" xr:uid="{00000000-0005-0000-0000-000033380000}"/>
    <cellStyle name="Normal 3 3 5 6" xfId="14431" xr:uid="{00000000-0005-0000-0000-000034380000}"/>
    <cellStyle name="Normal 3 3 6" xfId="1225" xr:uid="{00000000-0005-0000-0000-000035380000}"/>
    <cellStyle name="Normal 3 3 6 2" xfId="3165" xr:uid="{00000000-0005-0000-0000-000036380000}"/>
    <cellStyle name="Normal 3 3 6 2 2" xfId="11116" xr:uid="{00000000-0005-0000-0000-000037380000}"/>
    <cellStyle name="Normal 3 3 6 3" xfId="5454" xr:uid="{00000000-0005-0000-0000-000038380000}"/>
    <cellStyle name="Normal 3 3 6 3 2" xfId="11117" xr:uid="{00000000-0005-0000-0000-000039380000}"/>
    <cellStyle name="Normal 3 3 6 4" xfId="11115" xr:uid="{00000000-0005-0000-0000-00003A380000}"/>
    <cellStyle name="Normal 3 3 6 5" xfId="14433" xr:uid="{00000000-0005-0000-0000-00003B380000}"/>
    <cellStyle name="Normal 3 3 7" xfId="1948" xr:uid="{00000000-0005-0000-0000-00003C380000}"/>
    <cellStyle name="Normal 3 3 7 2" xfId="11118" xr:uid="{00000000-0005-0000-0000-00003D380000}"/>
    <cellStyle name="Normal 3 3 8" xfId="3142" xr:uid="{00000000-0005-0000-0000-00003E380000}"/>
    <cellStyle name="Normal 3 3 8 2" xfId="11119" xr:uid="{00000000-0005-0000-0000-00003F380000}"/>
    <cellStyle name="Normal 3 3 9" xfId="5431" xr:uid="{00000000-0005-0000-0000-000040380000}"/>
    <cellStyle name="Normal 3 3 9 2" xfId="11120" xr:uid="{00000000-0005-0000-0000-000041380000}"/>
    <cellStyle name="Normal 3 30" xfId="724" xr:uid="{00000000-0005-0000-0000-000042380000}"/>
    <cellStyle name="Normal 3 30 2" xfId="725" xr:uid="{00000000-0005-0000-0000-000043380000}"/>
    <cellStyle name="Normal 3 30 2 2" xfId="1232" xr:uid="{00000000-0005-0000-0000-000044380000}"/>
    <cellStyle name="Normal 3 30 2 2 2" xfId="3169" xr:uid="{00000000-0005-0000-0000-000045380000}"/>
    <cellStyle name="Normal 3 30 2 2 2 2" xfId="5458" xr:uid="{00000000-0005-0000-0000-000046380000}"/>
    <cellStyle name="Normal 3 30 2 2 2 2 2" xfId="11125" xr:uid="{00000000-0005-0000-0000-000047380000}"/>
    <cellStyle name="Normal 3 30 2 2 2 3" xfId="11124" xr:uid="{00000000-0005-0000-0000-000048380000}"/>
    <cellStyle name="Normal 3 30 2 2 2 4" xfId="14437" xr:uid="{00000000-0005-0000-0000-000049380000}"/>
    <cellStyle name="Normal 3 30 2 2 3" xfId="3168" xr:uid="{00000000-0005-0000-0000-00004A380000}"/>
    <cellStyle name="Normal 3 30 2 2 3 2" xfId="11126" xr:uid="{00000000-0005-0000-0000-00004B380000}"/>
    <cellStyle name="Normal 3 30 2 2 4" xfId="5457" xr:uid="{00000000-0005-0000-0000-00004C380000}"/>
    <cellStyle name="Normal 3 30 2 2 4 2" xfId="11127" xr:uid="{00000000-0005-0000-0000-00004D380000}"/>
    <cellStyle name="Normal 3 30 2 2 5" xfId="11123" xr:uid="{00000000-0005-0000-0000-00004E380000}"/>
    <cellStyle name="Normal 3 30 2 2 6" xfId="14436" xr:uid="{00000000-0005-0000-0000-00004F380000}"/>
    <cellStyle name="Normal 3 30 2 3" xfId="1955" xr:uid="{00000000-0005-0000-0000-000050380000}"/>
    <cellStyle name="Normal 3 30 2 3 2" xfId="3170" xr:uid="{00000000-0005-0000-0000-000051380000}"/>
    <cellStyle name="Normal 3 30 2 3 2 2" xfId="11129" xr:uid="{00000000-0005-0000-0000-000052380000}"/>
    <cellStyle name="Normal 3 30 2 3 3" xfId="5459" xr:uid="{00000000-0005-0000-0000-000053380000}"/>
    <cellStyle name="Normal 3 30 2 3 3 2" xfId="11130" xr:uid="{00000000-0005-0000-0000-000054380000}"/>
    <cellStyle name="Normal 3 30 2 3 4" xfId="11128" xr:uid="{00000000-0005-0000-0000-000055380000}"/>
    <cellStyle name="Normal 3 30 2 3 5" xfId="14438" xr:uid="{00000000-0005-0000-0000-000056380000}"/>
    <cellStyle name="Normal 3 30 2 4" xfId="3167" xr:uid="{00000000-0005-0000-0000-000057380000}"/>
    <cellStyle name="Normal 3 30 2 4 2" xfId="11131" xr:uid="{00000000-0005-0000-0000-000058380000}"/>
    <cellStyle name="Normal 3 30 2 5" xfId="5456" xr:uid="{00000000-0005-0000-0000-000059380000}"/>
    <cellStyle name="Normal 3 30 2 5 2" xfId="11132" xr:uid="{00000000-0005-0000-0000-00005A380000}"/>
    <cellStyle name="Normal 3 30 2 6" xfId="11122" xr:uid="{00000000-0005-0000-0000-00005B380000}"/>
    <cellStyle name="Normal 3 30 2 7" xfId="14435" xr:uid="{00000000-0005-0000-0000-00005C380000}"/>
    <cellStyle name="Normal 3 30 3" xfId="726" xr:uid="{00000000-0005-0000-0000-00005D380000}"/>
    <cellStyle name="Normal 3 30 3 2" xfId="1233" xr:uid="{00000000-0005-0000-0000-00005E380000}"/>
    <cellStyle name="Normal 3 30 3 2 2" xfId="3173" xr:uid="{00000000-0005-0000-0000-00005F380000}"/>
    <cellStyle name="Normal 3 30 3 2 2 2" xfId="5462" xr:uid="{00000000-0005-0000-0000-000060380000}"/>
    <cellStyle name="Normal 3 30 3 2 2 2 2" xfId="11136" xr:uid="{00000000-0005-0000-0000-000061380000}"/>
    <cellStyle name="Normal 3 30 3 2 2 3" xfId="11135" xr:uid="{00000000-0005-0000-0000-000062380000}"/>
    <cellStyle name="Normal 3 30 3 2 2 4" xfId="14441" xr:uid="{00000000-0005-0000-0000-000063380000}"/>
    <cellStyle name="Normal 3 30 3 2 3" xfId="3172" xr:uid="{00000000-0005-0000-0000-000064380000}"/>
    <cellStyle name="Normal 3 30 3 2 3 2" xfId="11137" xr:uid="{00000000-0005-0000-0000-000065380000}"/>
    <cellStyle name="Normal 3 30 3 2 4" xfId="5461" xr:uid="{00000000-0005-0000-0000-000066380000}"/>
    <cellStyle name="Normal 3 30 3 2 4 2" xfId="11138" xr:uid="{00000000-0005-0000-0000-000067380000}"/>
    <cellStyle name="Normal 3 30 3 2 5" xfId="11134" xr:uid="{00000000-0005-0000-0000-000068380000}"/>
    <cellStyle name="Normal 3 30 3 2 6" xfId="14440" xr:uid="{00000000-0005-0000-0000-000069380000}"/>
    <cellStyle name="Normal 3 30 3 3" xfId="1956" xr:uid="{00000000-0005-0000-0000-00006A380000}"/>
    <cellStyle name="Normal 3 30 3 3 2" xfId="3174" xr:uid="{00000000-0005-0000-0000-00006B380000}"/>
    <cellStyle name="Normal 3 30 3 3 2 2" xfId="11140" xr:uid="{00000000-0005-0000-0000-00006C380000}"/>
    <cellStyle name="Normal 3 30 3 3 3" xfId="5463" xr:uid="{00000000-0005-0000-0000-00006D380000}"/>
    <cellStyle name="Normal 3 30 3 3 3 2" xfId="11141" xr:uid="{00000000-0005-0000-0000-00006E380000}"/>
    <cellStyle name="Normal 3 30 3 3 4" xfId="11139" xr:uid="{00000000-0005-0000-0000-00006F380000}"/>
    <cellStyle name="Normal 3 30 3 3 5" xfId="14442" xr:uid="{00000000-0005-0000-0000-000070380000}"/>
    <cellStyle name="Normal 3 30 3 4" xfId="3171" xr:uid="{00000000-0005-0000-0000-000071380000}"/>
    <cellStyle name="Normal 3 30 3 4 2" xfId="11142" xr:uid="{00000000-0005-0000-0000-000072380000}"/>
    <cellStyle name="Normal 3 30 3 5" xfId="5460" xr:uid="{00000000-0005-0000-0000-000073380000}"/>
    <cellStyle name="Normal 3 30 3 5 2" xfId="11143" xr:uid="{00000000-0005-0000-0000-000074380000}"/>
    <cellStyle name="Normal 3 30 3 6" xfId="11133" xr:uid="{00000000-0005-0000-0000-000075380000}"/>
    <cellStyle name="Normal 3 30 3 7" xfId="14439" xr:uid="{00000000-0005-0000-0000-000076380000}"/>
    <cellStyle name="Normal 3 30 4" xfId="1231" xr:uid="{00000000-0005-0000-0000-000077380000}"/>
    <cellStyle name="Normal 3 30 4 2" xfId="3176" xr:uid="{00000000-0005-0000-0000-000078380000}"/>
    <cellStyle name="Normal 3 30 4 2 2" xfId="5465" xr:uid="{00000000-0005-0000-0000-000079380000}"/>
    <cellStyle name="Normal 3 30 4 2 2 2" xfId="11146" xr:uid="{00000000-0005-0000-0000-00007A380000}"/>
    <cellStyle name="Normal 3 30 4 2 3" xfId="11145" xr:uid="{00000000-0005-0000-0000-00007B380000}"/>
    <cellStyle name="Normal 3 30 4 2 4" xfId="14444" xr:uid="{00000000-0005-0000-0000-00007C380000}"/>
    <cellStyle name="Normal 3 30 4 3" xfId="3175" xr:uid="{00000000-0005-0000-0000-00007D380000}"/>
    <cellStyle name="Normal 3 30 4 3 2" xfId="11147" xr:uid="{00000000-0005-0000-0000-00007E380000}"/>
    <cellStyle name="Normal 3 30 4 4" xfId="5464" xr:uid="{00000000-0005-0000-0000-00007F380000}"/>
    <cellStyle name="Normal 3 30 4 4 2" xfId="11148" xr:uid="{00000000-0005-0000-0000-000080380000}"/>
    <cellStyle name="Normal 3 30 4 5" xfId="11144" xr:uid="{00000000-0005-0000-0000-000081380000}"/>
    <cellStyle name="Normal 3 30 4 6" xfId="14443" xr:uid="{00000000-0005-0000-0000-000082380000}"/>
    <cellStyle name="Normal 3 30 5" xfId="1954" xr:uid="{00000000-0005-0000-0000-000083380000}"/>
    <cellStyle name="Normal 3 30 5 2" xfId="3177" xr:uid="{00000000-0005-0000-0000-000084380000}"/>
    <cellStyle name="Normal 3 30 5 2 2" xfId="11150" xr:uid="{00000000-0005-0000-0000-000085380000}"/>
    <cellStyle name="Normal 3 30 5 3" xfId="5466" xr:uid="{00000000-0005-0000-0000-000086380000}"/>
    <cellStyle name="Normal 3 30 5 3 2" xfId="11151" xr:uid="{00000000-0005-0000-0000-000087380000}"/>
    <cellStyle name="Normal 3 30 5 4" xfId="11149" xr:uid="{00000000-0005-0000-0000-000088380000}"/>
    <cellStyle name="Normal 3 30 5 5" xfId="14445" xr:uid="{00000000-0005-0000-0000-000089380000}"/>
    <cellStyle name="Normal 3 30 6" xfId="3166" xr:uid="{00000000-0005-0000-0000-00008A380000}"/>
    <cellStyle name="Normal 3 30 6 2" xfId="11152" xr:uid="{00000000-0005-0000-0000-00008B380000}"/>
    <cellStyle name="Normal 3 30 7" xfId="5455" xr:uid="{00000000-0005-0000-0000-00008C380000}"/>
    <cellStyle name="Normal 3 30 7 2" xfId="11153" xr:uid="{00000000-0005-0000-0000-00008D380000}"/>
    <cellStyle name="Normal 3 30 8" xfId="11121" xr:uid="{00000000-0005-0000-0000-00008E380000}"/>
    <cellStyle name="Normal 3 30 9" xfId="14434" xr:uid="{00000000-0005-0000-0000-00008F380000}"/>
    <cellStyle name="Normal 3 31" xfId="727" xr:uid="{00000000-0005-0000-0000-000090380000}"/>
    <cellStyle name="Normal 3 31 2" xfId="11154" xr:uid="{00000000-0005-0000-0000-000091380000}"/>
    <cellStyle name="Normal 3 32" xfId="728" xr:uid="{00000000-0005-0000-0000-000092380000}"/>
    <cellStyle name="Normal 3 32 2" xfId="1234" xr:uid="{00000000-0005-0000-0000-000093380000}"/>
    <cellStyle name="Normal 3 32 2 2" xfId="3180" xr:uid="{00000000-0005-0000-0000-000094380000}"/>
    <cellStyle name="Normal 3 32 2 2 2" xfId="5469" xr:uid="{00000000-0005-0000-0000-000095380000}"/>
    <cellStyle name="Normal 3 32 2 2 2 2" xfId="11158" xr:uid="{00000000-0005-0000-0000-000096380000}"/>
    <cellStyle name="Normal 3 32 2 2 3" xfId="11157" xr:uid="{00000000-0005-0000-0000-000097380000}"/>
    <cellStyle name="Normal 3 32 2 2 4" xfId="14448" xr:uid="{00000000-0005-0000-0000-000098380000}"/>
    <cellStyle name="Normal 3 32 2 3" xfId="3179" xr:uid="{00000000-0005-0000-0000-000099380000}"/>
    <cellStyle name="Normal 3 32 2 3 2" xfId="11159" xr:uid="{00000000-0005-0000-0000-00009A380000}"/>
    <cellStyle name="Normal 3 32 2 4" xfId="5468" xr:uid="{00000000-0005-0000-0000-00009B380000}"/>
    <cellStyle name="Normal 3 32 2 4 2" xfId="11160" xr:uid="{00000000-0005-0000-0000-00009C380000}"/>
    <cellStyle name="Normal 3 32 2 5" xfId="11156" xr:uid="{00000000-0005-0000-0000-00009D380000}"/>
    <cellStyle name="Normal 3 32 2 6" xfId="14447" xr:uid="{00000000-0005-0000-0000-00009E380000}"/>
    <cellStyle name="Normal 3 32 3" xfId="1957" xr:uid="{00000000-0005-0000-0000-00009F380000}"/>
    <cellStyle name="Normal 3 32 3 2" xfId="3181" xr:uid="{00000000-0005-0000-0000-0000A0380000}"/>
    <cellStyle name="Normal 3 32 3 2 2" xfId="11162" xr:uid="{00000000-0005-0000-0000-0000A1380000}"/>
    <cellStyle name="Normal 3 32 3 3" xfId="5470" xr:uid="{00000000-0005-0000-0000-0000A2380000}"/>
    <cellStyle name="Normal 3 32 3 3 2" xfId="11163" xr:uid="{00000000-0005-0000-0000-0000A3380000}"/>
    <cellStyle name="Normal 3 32 3 4" xfId="11161" xr:uid="{00000000-0005-0000-0000-0000A4380000}"/>
    <cellStyle name="Normal 3 32 3 5" xfId="14449" xr:uid="{00000000-0005-0000-0000-0000A5380000}"/>
    <cellStyle name="Normal 3 32 4" xfId="3178" xr:uid="{00000000-0005-0000-0000-0000A6380000}"/>
    <cellStyle name="Normal 3 32 4 2" xfId="11164" xr:uid="{00000000-0005-0000-0000-0000A7380000}"/>
    <cellStyle name="Normal 3 32 5" xfId="5467" xr:uid="{00000000-0005-0000-0000-0000A8380000}"/>
    <cellStyle name="Normal 3 32 5 2" xfId="11165" xr:uid="{00000000-0005-0000-0000-0000A9380000}"/>
    <cellStyle name="Normal 3 32 6" xfId="11155" xr:uid="{00000000-0005-0000-0000-0000AA380000}"/>
    <cellStyle name="Normal 3 32 7" xfId="14446" xr:uid="{00000000-0005-0000-0000-0000AB380000}"/>
    <cellStyle name="Normal 3 33" xfId="729" xr:uid="{00000000-0005-0000-0000-0000AC380000}"/>
    <cellStyle name="Normal 3 33 2" xfId="1235" xr:uid="{00000000-0005-0000-0000-0000AD380000}"/>
    <cellStyle name="Normal 3 33 2 2" xfId="3184" xr:uid="{00000000-0005-0000-0000-0000AE380000}"/>
    <cellStyle name="Normal 3 33 2 2 2" xfId="5473" xr:uid="{00000000-0005-0000-0000-0000AF380000}"/>
    <cellStyle name="Normal 3 33 2 2 2 2" xfId="11169" xr:uid="{00000000-0005-0000-0000-0000B0380000}"/>
    <cellStyle name="Normal 3 33 2 2 3" xfId="11168" xr:uid="{00000000-0005-0000-0000-0000B1380000}"/>
    <cellStyle name="Normal 3 33 2 2 4" xfId="14452" xr:uid="{00000000-0005-0000-0000-0000B2380000}"/>
    <cellStyle name="Normal 3 33 2 3" xfId="3183" xr:uid="{00000000-0005-0000-0000-0000B3380000}"/>
    <cellStyle name="Normal 3 33 2 3 2" xfId="11170" xr:uid="{00000000-0005-0000-0000-0000B4380000}"/>
    <cellStyle name="Normal 3 33 2 4" xfId="5472" xr:uid="{00000000-0005-0000-0000-0000B5380000}"/>
    <cellStyle name="Normal 3 33 2 4 2" xfId="11171" xr:uid="{00000000-0005-0000-0000-0000B6380000}"/>
    <cellStyle name="Normal 3 33 2 5" xfId="11167" xr:uid="{00000000-0005-0000-0000-0000B7380000}"/>
    <cellStyle name="Normal 3 33 2 6" xfId="14451" xr:uid="{00000000-0005-0000-0000-0000B8380000}"/>
    <cellStyle name="Normal 3 33 3" xfId="1958" xr:uid="{00000000-0005-0000-0000-0000B9380000}"/>
    <cellStyle name="Normal 3 33 3 2" xfId="3185" xr:uid="{00000000-0005-0000-0000-0000BA380000}"/>
    <cellStyle name="Normal 3 33 3 2 2" xfId="11173" xr:uid="{00000000-0005-0000-0000-0000BB380000}"/>
    <cellStyle name="Normal 3 33 3 3" xfId="5474" xr:uid="{00000000-0005-0000-0000-0000BC380000}"/>
    <cellStyle name="Normal 3 33 3 3 2" xfId="11174" xr:uid="{00000000-0005-0000-0000-0000BD380000}"/>
    <cellStyle name="Normal 3 33 3 4" xfId="11172" xr:uid="{00000000-0005-0000-0000-0000BE380000}"/>
    <cellStyle name="Normal 3 33 3 5" xfId="14453" xr:uid="{00000000-0005-0000-0000-0000BF380000}"/>
    <cellStyle name="Normal 3 33 4" xfId="3182" xr:uid="{00000000-0005-0000-0000-0000C0380000}"/>
    <cellStyle name="Normal 3 33 4 2" xfId="11175" xr:uid="{00000000-0005-0000-0000-0000C1380000}"/>
    <cellStyle name="Normal 3 33 5" xfId="5471" xr:uid="{00000000-0005-0000-0000-0000C2380000}"/>
    <cellStyle name="Normal 3 33 5 2" xfId="11176" xr:uid="{00000000-0005-0000-0000-0000C3380000}"/>
    <cellStyle name="Normal 3 33 6" xfId="11166" xr:uid="{00000000-0005-0000-0000-0000C4380000}"/>
    <cellStyle name="Normal 3 33 7" xfId="14450" xr:uid="{00000000-0005-0000-0000-0000C5380000}"/>
    <cellStyle name="Normal 3 34" xfId="3186" xr:uid="{00000000-0005-0000-0000-0000C6380000}"/>
    <cellStyle name="Normal 3 34 2" xfId="3187" xr:uid="{00000000-0005-0000-0000-0000C7380000}"/>
    <cellStyle name="Normal 3 34 2 2" xfId="5476" xr:uid="{00000000-0005-0000-0000-0000C8380000}"/>
    <cellStyle name="Normal 3 34 2 2 2" xfId="11179" xr:uid="{00000000-0005-0000-0000-0000C9380000}"/>
    <cellStyle name="Normal 3 34 2 3" xfId="11178" xr:uid="{00000000-0005-0000-0000-0000CA380000}"/>
    <cellStyle name="Normal 3 34 2 4" xfId="14455" xr:uid="{00000000-0005-0000-0000-0000CB380000}"/>
    <cellStyle name="Normal 3 34 3" xfId="5475" xr:uid="{00000000-0005-0000-0000-0000CC380000}"/>
    <cellStyle name="Normal 3 34 3 2" xfId="11180" xr:uid="{00000000-0005-0000-0000-0000CD380000}"/>
    <cellStyle name="Normal 3 34 4" xfId="11177" xr:uid="{00000000-0005-0000-0000-0000CE380000}"/>
    <cellStyle name="Normal 3 34 5" xfId="14454" xr:uid="{00000000-0005-0000-0000-0000CF380000}"/>
    <cellStyle name="Normal 3 35" xfId="3188" xr:uid="{00000000-0005-0000-0000-0000D0380000}"/>
    <cellStyle name="Normal 3 35 2" xfId="5477" xr:uid="{00000000-0005-0000-0000-0000D1380000}"/>
    <cellStyle name="Normal 3 35 2 2" xfId="11182" xr:uid="{00000000-0005-0000-0000-0000D2380000}"/>
    <cellStyle name="Normal 3 35 3" xfId="11181" xr:uid="{00000000-0005-0000-0000-0000D3380000}"/>
    <cellStyle name="Normal 3 35 4" xfId="14456" xr:uid="{00000000-0005-0000-0000-0000D4380000}"/>
    <cellStyle name="Normal 3 4" xfId="238" xr:uid="{00000000-0005-0000-0000-0000D5380000}"/>
    <cellStyle name="Normal 3 4 10" xfId="11183" xr:uid="{00000000-0005-0000-0000-0000D6380000}"/>
    <cellStyle name="Normal 3 4 11" xfId="14457" xr:uid="{00000000-0005-0000-0000-0000D7380000}"/>
    <cellStyle name="Normal 3 4 2" xfId="731" xr:uid="{00000000-0005-0000-0000-0000D8380000}"/>
    <cellStyle name="Normal 3 4 2 2" xfId="732" xr:uid="{00000000-0005-0000-0000-0000D9380000}"/>
    <cellStyle name="Normal 3 4 2 2 2" xfId="1238" xr:uid="{00000000-0005-0000-0000-0000DA380000}"/>
    <cellStyle name="Normal 3 4 2 2 2 2" xfId="3193" xr:uid="{00000000-0005-0000-0000-0000DB380000}"/>
    <cellStyle name="Normal 3 4 2 2 2 2 2" xfId="5482" xr:uid="{00000000-0005-0000-0000-0000DC380000}"/>
    <cellStyle name="Normal 3 4 2 2 2 2 2 2" xfId="11188" xr:uid="{00000000-0005-0000-0000-0000DD380000}"/>
    <cellStyle name="Normal 3 4 2 2 2 2 3" xfId="11187" xr:uid="{00000000-0005-0000-0000-0000DE380000}"/>
    <cellStyle name="Normal 3 4 2 2 2 2 4" xfId="14461" xr:uid="{00000000-0005-0000-0000-0000DF380000}"/>
    <cellStyle name="Normal 3 4 2 2 2 3" xfId="3192" xr:uid="{00000000-0005-0000-0000-0000E0380000}"/>
    <cellStyle name="Normal 3 4 2 2 2 3 2" xfId="11189" xr:uid="{00000000-0005-0000-0000-0000E1380000}"/>
    <cellStyle name="Normal 3 4 2 2 2 4" xfId="5481" xr:uid="{00000000-0005-0000-0000-0000E2380000}"/>
    <cellStyle name="Normal 3 4 2 2 2 4 2" xfId="11190" xr:uid="{00000000-0005-0000-0000-0000E3380000}"/>
    <cellStyle name="Normal 3 4 2 2 2 5" xfId="11186" xr:uid="{00000000-0005-0000-0000-0000E4380000}"/>
    <cellStyle name="Normal 3 4 2 2 2 6" xfId="14460" xr:uid="{00000000-0005-0000-0000-0000E5380000}"/>
    <cellStyle name="Normal 3 4 2 2 3" xfId="1961" xr:uid="{00000000-0005-0000-0000-0000E6380000}"/>
    <cellStyle name="Normal 3 4 2 2 3 2" xfId="3194" xr:uid="{00000000-0005-0000-0000-0000E7380000}"/>
    <cellStyle name="Normal 3 4 2 2 3 2 2" xfId="11192" xr:uid="{00000000-0005-0000-0000-0000E8380000}"/>
    <cellStyle name="Normal 3 4 2 2 3 3" xfId="5483" xr:uid="{00000000-0005-0000-0000-0000E9380000}"/>
    <cellStyle name="Normal 3 4 2 2 3 3 2" xfId="11193" xr:uid="{00000000-0005-0000-0000-0000EA380000}"/>
    <cellStyle name="Normal 3 4 2 2 3 4" xfId="11191" xr:uid="{00000000-0005-0000-0000-0000EB380000}"/>
    <cellStyle name="Normal 3 4 2 2 3 5" xfId="14462" xr:uid="{00000000-0005-0000-0000-0000EC380000}"/>
    <cellStyle name="Normal 3 4 2 2 4" xfId="3191" xr:uid="{00000000-0005-0000-0000-0000ED380000}"/>
    <cellStyle name="Normal 3 4 2 2 4 2" xfId="11194" xr:uid="{00000000-0005-0000-0000-0000EE380000}"/>
    <cellStyle name="Normal 3 4 2 2 5" xfId="5480" xr:uid="{00000000-0005-0000-0000-0000EF380000}"/>
    <cellStyle name="Normal 3 4 2 2 5 2" xfId="11195" xr:uid="{00000000-0005-0000-0000-0000F0380000}"/>
    <cellStyle name="Normal 3 4 2 2 6" xfId="11185" xr:uid="{00000000-0005-0000-0000-0000F1380000}"/>
    <cellStyle name="Normal 3 4 2 2 7" xfId="14459" xr:uid="{00000000-0005-0000-0000-0000F2380000}"/>
    <cellStyle name="Normal 3 4 2 3" xfId="733" xr:uid="{00000000-0005-0000-0000-0000F3380000}"/>
    <cellStyle name="Normal 3 4 2 3 2" xfId="1239" xr:uid="{00000000-0005-0000-0000-0000F4380000}"/>
    <cellStyle name="Normal 3 4 2 3 2 2" xfId="3197" xr:uid="{00000000-0005-0000-0000-0000F5380000}"/>
    <cellStyle name="Normal 3 4 2 3 2 2 2" xfId="5486" xr:uid="{00000000-0005-0000-0000-0000F6380000}"/>
    <cellStyle name="Normal 3 4 2 3 2 2 2 2" xfId="11199" xr:uid="{00000000-0005-0000-0000-0000F7380000}"/>
    <cellStyle name="Normal 3 4 2 3 2 2 3" xfId="11198" xr:uid="{00000000-0005-0000-0000-0000F8380000}"/>
    <cellStyle name="Normal 3 4 2 3 2 2 4" xfId="14465" xr:uid="{00000000-0005-0000-0000-0000F9380000}"/>
    <cellStyle name="Normal 3 4 2 3 2 3" xfId="3196" xr:uid="{00000000-0005-0000-0000-0000FA380000}"/>
    <cellStyle name="Normal 3 4 2 3 2 3 2" xfId="11200" xr:uid="{00000000-0005-0000-0000-0000FB380000}"/>
    <cellStyle name="Normal 3 4 2 3 2 4" xfId="5485" xr:uid="{00000000-0005-0000-0000-0000FC380000}"/>
    <cellStyle name="Normal 3 4 2 3 2 4 2" xfId="11201" xr:uid="{00000000-0005-0000-0000-0000FD380000}"/>
    <cellStyle name="Normal 3 4 2 3 2 5" xfId="11197" xr:uid="{00000000-0005-0000-0000-0000FE380000}"/>
    <cellStyle name="Normal 3 4 2 3 2 6" xfId="14464" xr:uid="{00000000-0005-0000-0000-0000FF380000}"/>
    <cellStyle name="Normal 3 4 2 3 3" xfId="1962" xr:uid="{00000000-0005-0000-0000-000000390000}"/>
    <cellStyle name="Normal 3 4 2 3 3 2" xfId="3198" xr:uid="{00000000-0005-0000-0000-000001390000}"/>
    <cellStyle name="Normal 3 4 2 3 3 2 2" xfId="11203" xr:uid="{00000000-0005-0000-0000-000002390000}"/>
    <cellStyle name="Normal 3 4 2 3 3 3" xfId="5487" xr:uid="{00000000-0005-0000-0000-000003390000}"/>
    <cellStyle name="Normal 3 4 2 3 3 3 2" xfId="11204" xr:uid="{00000000-0005-0000-0000-000004390000}"/>
    <cellStyle name="Normal 3 4 2 3 3 4" xfId="11202" xr:uid="{00000000-0005-0000-0000-000005390000}"/>
    <cellStyle name="Normal 3 4 2 3 3 5" xfId="14466" xr:uid="{00000000-0005-0000-0000-000006390000}"/>
    <cellStyle name="Normal 3 4 2 3 4" xfId="3195" xr:uid="{00000000-0005-0000-0000-000007390000}"/>
    <cellStyle name="Normal 3 4 2 3 4 2" xfId="11205" xr:uid="{00000000-0005-0000-0000-000008390000}"/>
    <cellStyle name="Normal 3 4 2 3 5" xfId="5484" xr:uid="{00000000-0005-0000-0000-000009390000}"/>
    <cellStyle name="Normal 3 4 2 3 5 2" xfId="11206" xr:uid="{00000000-0005-0000-0000-00000A390000}"/>
    <cellStyle name="Normal 3 4 2 3 6" xfId="11196" xr:uid="{00000000-0005-0000-0000-00000B390000}"/>
    <cellStyle name="Normal 3 4 2 3 7" xfId="14463" xr:uid="{00000000-0005-0000-0000-00000C390000}"/>
    <cellStyle name="Normal 3 4 2 4" xfId="1237" xr:uid="{00000000-0005-0000-0000-00000D390000}"/>
    <cellStyle name="Normal 3 4 2 4 2" xfId="3200" xr:uid="{00000000-0005-0000-0000-00000E390000}"/>
    <cellStyle name="Normal 3 4 2 4 2 2" xfId="5489" xr:uid="{00000000-0005-0000-0000-00000F390000}"/>
    <cellStyle name="Normal 3 4 2 4 2 2 2" xfId="11209" xr:uid="{00000000-0005-0000-0000-000010390000}"/>
    <cellStyle name="Normal 3 4 2 4 2 3" xfId="11208" xr:uid="{00000000-0005-0000-0000-000011390000}"/>
    <cellStyle name="Normal 3 4 2 4 2 4" xfId="14468" xr:uid="{00000000-0005-0000-0000-000012390000}"/>
    <cellStyle name="Normal 3 4 2 4 3" xfId="3199" xr:uid="{00000000-0005-0000-0000-000013390000}"/>
    <cellStyle name="Normal 3 4 2 4 3 2" xfId="11210" xr:uid="{00000000-0005-0000-0000-000014390000}"/>
    <cellStyle name="Normal 3 4 2 4 4" xfId="5488" xr:uid="{00000000-0005-0000-0000-000015390000}"/>
    <cellStyle name="Normal 3 4 2 4 4 2" xfId="11211" xr:uid="{00000000-0005-0000-0000-000016390000}"/>
    <cellStyle name="Normal 3 4 2 4 5" xfId="11207" xr:uid="{00000000-0005-0000-0000-000017390000}"/>
    <cellStyle name="Normal 3 4 2 4 6" xfId="14467" xr:uid="{00000000-0005-0000-0000-000018390000}"/>
    <cellStyle name="Normal 3 4 2 5" xfId="1960" xr:uid="{00000000-0005-0000-0000-000019390000}"/>
    <cellStyle name="Normal 3 4 2 5 2" xfId="3201" xr:uid="{00000000-0005-0000-0000-00001A390000}"/>
    <cellStyle name="Normal 3 4 2 5 2 2" xfId="11213" xr:uid="{00000000-0005-0000-0000-00001B390000}"/>
    <cellStyle name="Normal 3 4 2 5 3" xfId="5490" xr:uid="{00000000-0005-0000-0000-00001C390000}"/>
    <cellStyle name="Normal 3 4 2 5 3 2" xfId="11214" xr:uid="{00000000-0005-0000-0000-00001D390000}"/>
    <cellStyle name="Normal 3 4 2 5 4" xfId="11212" xr:uid="{00000000-0005-0000-0000-00001E390000}"/>
    <cellStyle name="Normal 3 4 2 5 5" xfId="14469" xr:uid="{00000000-0005-0000-0000-00001F390000}"/>
    <cellStyle name="Normal 3 4 2 6" xfId="3190" xr:uid="{00000000-0005-0000-0000-000020390000}"/>
    <cellStyle name="Normal 3 4 2 6 2" xfId="11215" xr:uid="{00000000-0005-0000-0000-000021390000}"/>
    <cellStyle name="Normal 3 4 2 7" xfId="5479" xr:uid="{00000000-0005-0000-0000-000022390000}"/>
    <cellStyle name="Normal 3 4 2 7 2" xfId="11216" xr:uid="{00000000-0005-0000-0000-000023390000}"/>
    <cellStyle name="Normal 3 4 2 8" xfId="11184" xr:uid="{00000000-0005-0000-0000-000024390000}"/>
    <cellStyle name="Normal 3 4 2 9" xfId="14458" xr:uid="{00000000-0005-0000-0000-000025390000}"/>
    <cellStyle name="Normal 3 4 3" xfId="734" xr:uid="{00000000-0005-0000-0000-000026390000}"/>
    <cellStyle name="Normal 3 4 3 2" xfId="1240" xr:uid="{00000000-0005-0000-0000-000027390000}"/>
    <cellStyle name="Normal 3 4 3 2 2" xfId="3204" xr:uid="{00000000-0005-0000-0000-000028390000}"/>
    <cellStyle name="Normal 3 4 3 2 2 2" xfId="5493" xr:uid="{00000000-0005-0000-0000-000029390000}"/>
    <cellStyle name="Normal 3 4 3 2 2 2 2" xfId="11220" xr:uid="{00000000-0005-0000-0000-00002A390000}"/>
    <cellStyle name="Normal 3 4 3 2 2 3" xfId="11219" xr:uid="{00000000-0005-0000-0000-00002B390000}"/>
    <cellStyle name="Normal 3 4 3 2 2 4" xfId="14472" xr:uid="{00000000-0005-0000-0000-00002C390000}"/>
    <cellStyle name="Normal 3 4 3 2 3" xfId="3203" xr:uid="{00000000-0005-0000-0000-00002D390000}"/>
    <cellStyle name="Normal 3 4 3 2 3 2" xfId="11221" xr:uid="{00000000-0005-0000-0000-00002E390000}"/>
    <cellStyle name="Normal 3 4 3 2 4" xfId="5492" xr:uid="{00000000-0005-0000-0000-00002F390000}"/>
    <cellStyle name="Normal 3 4 3 2 4 2" xfId="11222" xr:uid="{00000000-0005-0000-0000-000030390000}"/>
    <cellStyle name="Normal 3 4 3 2 5" xfId="11218" xr:uid="{00000000-0005-0000-0000-000031390000}"/>
    <cellStyle name="Normal 3 4 3 2 6" xfId="14471" xr:uid="{00000000-0005-0000-0000-000032390000}"/>
    <cellStyle name="Normal 3 4 3 3" xfId="1963" xr:uid="{00000000-0005-0000-0000-000033390000}"/>
    <cellStyle name="Normal 3 4 3 3 2" xfId="3205" xr:uid="{00000000-0005-0000-0000-000034390000}"/>
    <cellStyle name="Normal 3 4 3 3 2 2" xfId="11224" xr:uid="{00000000-0005-0000-0000-000035390000}"/>
    <cellStyle name="Normal 3 4 3 3 3" xfId="5494" xr:uid="{00000000-0005-0000-0000-000036390000}"/>
    <cellStyle name="Normal 3 4 3 3 3 2" xfId="11225" xr:uid="{00000000-0005-0000-0000-000037390000}"/>
    <cellStyle name="Normal 3 4 3 3 4" xfId="11223" xr:uid="{00000000-0005-0000-0000-000038390000}"/>
    <cellStyle name="Normal 3 4 3 3 5" xfId="14473" xr:uid="{00000000-0005-0000-0000-000039390000}"/>
    <cellStyle name="Normal 3 4 3 4" xfId="3202" xr:uid="{00000000-0005-0000-0000-00003A390000}"/>
    <cellStyle name="Normal 3 4 3 4 2" xfId="11226" xr:uid="{00000000-0005-0000-0000-00003B390000}"/>
    <cellStyle name="Normal 3 4 3 5" xfId="5491" xr:uid="{00000000-0005-0000-0000-00003C390000}"/>
    <cellStyle name="Normal 3 4 3 5 2" xfId="11227" xr:uid="{00000000-0005-0000-0000-00003D390000}"/>
    <cellStyle name="Normal 3 4 3 6" xfId="11217" xr:uid="{00000000-0005-0000-0000-00003E390000}"/>
    <cellStyle name="Normal 3 4 3 7" xfId="14470" xr:uid="{00000000-0005-0000-0000-00003F390000}"/>
    <cellStyle name="Normal 3 4 4" xfId="735" xr:uid="{00000000-0005-0000-0000-000040390000}"/>
    <cellStyle name="Normal 3 4 4 2" xfId="1241" xr:uid="{00000000-0005-0000-0000-000041390000}"/>
    <cellStyle name="Normal 3 4 4 2 2" xfId="3208" xr:uid="{00000000-0005-0000-0000-000042390000}"/>
    <cellStyle name="Normal 3 4 4 2 2 2" xfId="5497" xr:uid="{00000000-0005-0000-0000-000043390000}"/>
    <cellStyle name="Normal 3 4 4 2 2 2 2" xfId="11231" xr:uid="{00000000-0005-0000-0000-000044390000}"/>
    <cellStyle name="Normal 3 4 4 2 2 3" xfId="11230" xr:uid="{00000000-0005-0000-0000-000045390000}"/>
    <cellStyle name="Normal 3 4 4 2 2 4" xfId="14476" xr:uid="{00000000-0005-0000-0000-000046390000}"/>
    <cellStyle name="Normal 3 4 4 2 3" xfId="3207" xr:uid="{00000000-0005-0000-0000-000047390000}"/>
    <cellStyle name="Normal 3 4 4 2 3 2" xfId="11232" xr:uid="{00000000-0005-0000-0000-000048390000}"/>
    <cellStyle name="Normal 3 4 4 2 4" xfId="5496" xr:uid="{00000000-0005-0000-0000-000049390000}"/>
    <cellStyle name="Normal 3 4 4 2 4 2" xfId="11233" xr:uid="{00000000-0005-0000-0000-00004A390000}"/>
    <cellStyle name="Normal 3 4 4 2 5" xfId="11229" xr:uid="{00000000-0005-0000-0000-00004B390000}"/>
    <cellStyle name="Normal 3 4 4 2 6" xfId="14475" xr:uid="{00000000-0005-0000-0000-00004C390000}"/>
    <cellStyle name="Normal 3 4 4 3" xfId="1964" xr:uid="{00000000-0005-0000-0000-00004D390000}"/>
    <cellStyle name="Normal 3 4 4 3 2" xfId="3209" xr:uid="{00000000-0005-0000-0000-00004E390000}"/>
    <cellStyle name="Normal 3 4 4 3 2 2" xfId="11235" xr:uid="{00000000-0005-0000-0000-00004F390000}"/>
    <cellStyle name="Normal 3 4 4 3 3" xfId="5498" xr:uid="{00000000-0005-0000-0000-000050390000}"/>
    <cellStyle name="Normal 3 4 4 3 3 2" xfId="11236" xr:uid="{00000000-0005-0000-0000-000051390000}"/>
    <cellStyle name="Normal 3 4 4 3 4" xfId="11234" xr:uid="{00000000-0005-0000-0000-000052390000}"/>
    <cellStyle name="Normal 3 4 4 3 5" xfId="14477" xr:uid="{00000000-0005-0000-0000-000053390000}"/>
    <cellStyle name="Normal 3 4 4 4" xfId="3206" xr:uid="{00000000-0005-0000-0000-000054390000}"/>
    <cellStyle name="Normal 3 4 4 4 2" xfId="11237" xr:uid="{00000000-0005-0000-0000-000055390000}"/>
    <cellStyle name="Normal 3 4 4 5" xfId="5495" xr:uid="{00000000-0005-0000-0000-000056390000}"/>
    <cellStyle name="Normal 3 4 4 5 2" xfId="11238" xr:uid="{00000000-0005-0000-0000-000057390000}"/>
    <cellStyle name="Normal 3 4 4 6" xfId="11228" xr:uid="{00000000-0005-0000-0000-000058390000}"/>
    <cellStyle name="Normal 3 4 4 7" xfId="14474" xr:uid="{00000000-0005-0000-0000-000059390000}"/>
    <cellStyle name="Normal 3 4 5" xfId="730" xr:uid="{00000000-0005-0000-0000-00005A390000}"/>
    <cellStyle name="Normal 3 4 5 2" xfId="3211" xr:uid="{00000000-0005-0000-0000-00005B390000}"/>
    <cellStyle name="Normal 3 4 5 2 2" xfId="5500" xr:uid="{00000000-0005-0000-0000-00005C390000}"/>
    <cellStyle name="Normal 3 4 5 2 2 2" xfId="11241" xr:uid="{00000000-0005-0000-0000-00005D390000}"/>
    <cellStyle name="Normal 3 4 5 2 3" xfId="11240" xr:uid="{00000000-0005-0000-0000-00005E390000}"/>
    <cellStyle name="Normal 3 4 5 2 4" xfId="14479" xr:uid="{00000000-0005-0000-0000-00005F390000}"/>
    <cellStyle name="Normal 3 4 5 3" xfId="3210" xr:uid="{00000000-0005-0000-0000-000060390000}"/>
    <cellStyle name="Normal 3 4 5 3 2" xfId="11242" xr:uid="{00000000-0005-0000-0000-000061390000}"/>
    <cellStyle name="Normal 3 4 5 4" xfId="5499" xr:uid="{00000000-0005-0000-0000-000062390000}"/>
    <cellStyle name="Normal 3 4 5 4 2" xfId="11243" xr:uid="{00000000-0005-0000-0000-000063390000}"/>
    <cellStyle name="Normal 3 4 5 5" xfId="11239" xr:uid="{00000000-0005-0000-0000-000064390000}"/>
    <cellStyle name="Normal 3 4 5 6" xfId="14478" xr:uid="{00000000-0005-0000-0000-000065390000}"/>
    <cellStyle name="Normal 3 4 6" xfId="1236" xr:uid="{00000000-0005-0000-0000-000066390000}"/>
    <cellStyle name="Normal 3 4 6 2" xfId="3212" xr:uid="{00000000-0005-0000-0000-000067390000}"/>
    <cellStyle name="Normal 3 4 6 2 2" xfId="11245" xr:uid="{00000000-0005-0000-0000-000068390000}"/>
    <cellStyle name="Normal 3 4 6 3" xfId="5501" xr:uid="{00000000-0005-0000-0000-000069390000}"/>
    <cellStyle name="Normal 3 4 6 3 2" xfId="11246" xr:uid="{00000000-0005-0000-0000-00006A390000}"/>
    <cellStyle name="Normal 3 4 6 4" xfId="11244" xr:uid="{00000000-0005-0000-0000-00006B390000}"/>
    <cellStyle name="Normal 3 4 6 5" xfId="14480" xr:uid="{00000000-0005-0000-0000-00006C390000}"/>
    <cellStyle name="Normal 3 4 7" xfId="1959" xr:uid="{00000000-0005-0000-0000-00006D390000}"/>
    <cellStyle name="Normal 3 4 7 2" xfId="11247" xr:uid="{00000000-0005-0000-0000-00006E390000}"/>
    <cellStyle name="Normal 3 4 8" xfId="3189" xr:uid="{00000000-0005-0000-0000-00006F390000}"/>
    <cellStyle name="Normal 3 4 8 2" xfId="11248" xr:uid="{00000000-0005-0000-0000-000070390000}"/>
    <cellStyle name="Normal 3 4 9" xfId="5478" xr:uid="{00000000-0005-0000-0000-000071390000}"/>
    <cellStyle name="Normal 3 4 9 2" xfId="11249" xr:uid="{00000000-0005-0000-0000-000072390000}"/>
    <cellStyle name="Normal 3 5" xfId="239" xr:uid="{00000000-0005-0000-0000-000073390000}"/>
    <cellStyle name="Normal 3 5 10" xfId="11250" xr:uid="{00000000-0005-0000-0000-000074390000}"/>
    <cellStyle name="Normal 3 5 11" xfId="14481" xr:uid="{00000000-0005-0000-0000-000075390000}"/>
    <cellStyle name="Normal 3 5 2" xfId="737" xr:uid="{00000000-0005-0000-0000-000076390000}"/>
    <cellStyle name="Normal 3 5 2 2" xfId="738" xr:uid="{00000000-0005-0000-0000-000077390000}"/>
    <cellStyle name="Normal 3 5 2 2 2" xfId="1244" xr:uid="{00000000-0005-0000-0000-000078390000}"/>
    <cellStyle name="Normal 3 5 2 2 2 2" xfId="3217" xr:uid="{00000000-0005-0000-0000-000079390000}"/>
    <cellStyle name="Normal 3 5 2 2 2 2 2" xfId="5506" xr:uid="{00000000-0005-0000-0000-00007A390000}"/>
    <cellStyle name="Normal 3 5 2 2 2 2 2 2" xfId="11255" xr:uid="{00000000-0005-0000-0000-00007B390000}"/>
    <cellStyle name="Normal 3 5 2 2 2 2 3" xfId="11254" xr:uid="{00000000-0005-0000-0000-00007C390000}"/>
    <cellStyle name="Normal 3 5 2 2 2 2 4" xfId="14485" xr:uid="{00000000-0005-0000-0000-00007D390000}"/>
    <cellStyle name="Normal 3 5 2 2 2 3" xfId="3216" xr:uid="{00000000-0005-0000-0000-00007E390000}"/>
    <cellStyle name="Normal 3 5 2 2 2 3 2" xfId="11256" xr:uid="{00000000-0005-0000-0000-00007F390000}"/>
    <cellStyle name="Normal 3 5 2 2 2 4" xfId="5505" xr:uid="{00000000-0005-0000-0000-000080390000}"/>
    <cellStyle name="Normal 3 5 2 2 2 4 2" xfId="11257" xr:uid="{00000000-0005-0000-0000-000081390000}"/>
    <cellStyle name="Normal 3 5 2 2 2 5" xfId="11253" xr:uid="{00000000-0005-0000-0000-000082390000}"/>
    <cellStyle name="Normal 3 5 2 2 2 6" xfId="14484" xr:uid="{00000000-0005-0000-0000-000083390000}"/>
    <cellStyle name="Normal 3 5 2 2 3" xfId="1967" xr:uid="{00000000-0005-0000-0000-000084390000}"/>
    <cellStyle name="Normal 3 5 2 2 3 2" xfId="3218" xr:uid="{00000000-0005-0000-0000-000085390000}"/>
    <cellStyle name="Normal 3 5 2 2 3 2 2" xfId="11259" xr:uid="{00000000-0005-0000-0000-000086390000}"/>
    <cellStyle name="Normal 3 5 2 2 3 3" xfId="5507" xr:uid="{00000000-0005-0000-0000-000087390000}"/>
    <cellStyle name="Normal 3 5 2 2 3 3 2" xfId="11260" xr:uid="{00000000-0005-0000-0000-000088390000}"/>
    <cellStyle name="Normal 3 5 2 2 3 4" xfId="11258" xr:uid="{00000000-0005-0000-0000-000089390000}"/>
    <cellStyle name="Normal 3 5 2 2 3 5" xfId="14486" xr:uid="{00000000-0005-0000-0000-00008A390000}"/>
    <cellStyle name="Normal 3 5 2 2 4" xfId="3215" xr:uid="{00000000-0005-0000-0000-00008B390000}"/>
    <cellStyle name="Normal 3 5 2 2 4 2" xfId="11261" xr:uid="{00000000-0005-0000-0000-00008C390000}"/>
    <cellStyle name="Normal 3 5 2 2 5" xfId="5504" xr:uid="{00000000-0005-0000-0000-00008D390000}"/>
    <cellStyle name="Normal 3 5 2 2 5 2" xfId="11262" xr:uid="{00000000-0005-0000-0000-00008E390000}"/>
    <cellStyle name="Normal 3 5 2 2 6" xfId="11252" xr:uid="{00000000-0005-0000-0000-00008F390000}"/>
    <cellStyle name="Normal 3 5 2 2 7" xfId="14483" xr:uid="{00000000-0005-0000-0000-000090390000}"/>
    <cellStyle name="Normal 3 5 2 3" xfId="739" xr:uid="{00000000-0005-0000-0000-000091390000}"/>
    <cellStyle name="Normal 3 5 2 3 2" xfId="1245" xr:uid="{00000000-0005-0000-0000-000092390000}"/>
    <cellStyle name="Normal 3 5 2 3 2 2" xfId="3221" xr:uid="{00000000-0005-0000-0000-000093390000}"/>
    <cellStyle name="Normal 3 5 2 3 2 2 2" xfId="5510" xr:uid="{00000000-0005-0000-0000-000094390000}"/>
    <cellStyle name="Normal 3 5 2 3 2 2 2 2" xfId="11266" xr:uid="{00000000-0005-0000-0000-000095390000}"/>
    <cellStyle name="Normal 3 5 2 3 2 2 3" xfId="11265" xr:uid="{00000000-0005-0000-0000-000096390000}"/>
    <cellStyle name="Normal 3 5 2 3 2 2 4" xfId="14489" xr:uid="{00000000-0005-0000-0000-000097390000}"/>
    <cellStyle name="Normal 3 5 2 3 2 3" xfId="3220" xr:uid="{00000000-0005-0000-0000-000098390000}"/>
    <cellStyle name="Normal 3 5 2 3 2 3 2" xfId="11267" xr:uid="{00000000-0005-0000-0000-000099390000}"/>
    <cellStyle name="Normal 3 5 2 3 2 4" xfId="5509" xr:uid="{00000000-0005-0000-0000-00009A390000}"/>
    <cellStyle name="Normal 3 5 2 3 2 4 2" xfId="11268" xr:uid="{00000000-0005-0000-0000-00009B390000}"/>
    <cellStyle name="Normal 3 5 2 3 2 5" xfId="11264" xr:uid="{00000000-0005-0000-0000-00009C390000}"/>
    <cellStyle name="Normal 3 5 2 3 2 6" xfId="14488" xr:uid="{00000000-0005-0000-0000-00009D390000}"/>
    <cellStyle name="Normal 3 5 2 3 3" xfId="1968" xr:uid="{00000000-0005-0000-0000-00009E390000}"/>
    <cellStyle name="Normal 3 5 2 3 3 2" xfId="3222" xr:uid="{00000000-0005-0000-0000-00009F390000}"/>
    <cellStyle name="Normal 3 5 2 3 3 2 2" xfId="11270" xr:uid="{00000000-0005-0000-0000-0000A0390000}"/>
    <cellStyle name="Normal 3 5 2 3 3 3" xfId="5511" xr:uid="{00000000-0005-0000-0000-0000A1390000}"/>
    <cellStyle name="Normal 3 5 2 3 3 3 2" xfId="11271" xr:uid="{00000000-0005-0000-0000-0000A2390000}"/>
    <cellStyle name="Normal 3 5 2 3 3 4" xfId="11269" xr:uid="{00000000-0005-0000-0000-0000A3390000}"/>
    <cellStyle name="Normal 3 5 2 3 3 5" xfId="14490" xr:uid="{00000000-0005-0000-0000-0000A4390000}"/>
    <cellStyle name="Normal 3 5 2 3 4" xfId="3219" xr:uid="{00000000-0005-0000-0000-0000A5390000}"/>
    <cellStyle name="Normal 3 5 2 3 4 2" xfId="11272" xr:uid="{00000000-0005-0000-0000-0000A6390000}"/>
    <cellStyle name="Normal 3 5 2 3 5" xfId="5508" xr:uid="{00000000-0005-0000-0000-0000A7390000}"/>
    <cellStyle name="Normal 3 5 2 3 5 2" xfId="11273" xr:uid="{00000000-0005-0000-0000-0000A8390000}"/>
    <cellStyle name="Normal 3 5 2 3 6" xfId="11263" xr:uid="{00000000-0005-0000-0000-0000A9390000}"/>
    <cellStyle name="Normal 3 5 2 3 7" xfId="14487" xr:uid="{00000000-0005-0000-0000-0000AA390000}"/>
    <cellStyle name="Normal 3 5 2 4" xfId="1243" xr:uid="{00000000-0005-0000-0000-0000AB390000}"/>
    <cellStyle name="Normal 3 5 2 4 2" xfId="3224" xr:uid="{00000000-0005-0000-0000-0000AC390000}"/>
    <cellStyle name="Normal 3 5 2 4 2 2" xfId="5513" xr:uid="{00000000-0005-0000-0000-0000AD390000}"/>
    <cellStyle name="Normal 3 5 2 4 2 2 2" xfId="11276" xr:uid="{00000000-0005-0000-0000-0000AE390000}"/>
    <cellStyle name="Normal 3 5 2 4 2 3" xfId="11275" xr:uid="{00000000-0005-0000-0000-0000AF390000}"/>
    <cellStyle name="Normal 3 5 2 4 2 4" xfId="14492" xr:uid="{00000000-0005-0000-0000-0000B0390000}"/>
    <cellStyle name="Normal 3 5 2 4 3" xfId="3223" xr:uid="{00000000-0005-0000-0000-0000B1390000}"/>
    <cellStyle name="Normal 3 5 2 4 3 2" xfId="11277" xr:uid="{00000000-0005-0000-0000-0000B2390000}"/>
    <cellStyle name="Normal 3 5 2 4 4" xfId="5512" xr:uid="{00000000-0005-0000-0000-0000B3390000}"/>
    <cellStyle name="Normal 3 5 2 4 4 2" xfId="11278" xr:uid="{00000000-0005-0000-0000-0000B4390000}"/>
    <cellStyle name="Normal 3 5 2 4 5" xfId="11274" xr:uid="{00000000-0005-0000-0000-0000B5390000}"/>
    <cellStyle name="Normal 3 5 2 4 6" xfId="14491" xr:uid="{00000000-0005-0000-0000-0000B6390000}"/>
    <cellStyle name="Normal 3 5 2 5" xfId="1966" xr:uid="{00000000-0005-0000-0000-0000B7390000}"/>
    <cellStyle name="Normal 3 5 2 5 2" xfId="3225" xr:uid="{00000000-0005-0000-0000-0000B8390000}"/>
    <cellStyle name="Normal 3 5 2 5 2 2" xfId="11280" xr:uid="{00000000-0005-0000-0000-0000B9390000}"/>
    <cellStyle name="Normal 3 5 2 5 3" xfId="5514" xr:uid="{00000000-0005-0000-0000-0000BA390000}"/>
    <cellStyle name="Normal 3 5 2 5 3 2" xfId="11281" xr:uid="{00000000-0005-0000-0000-0000BB390000}"/>
    <cellStyle name="Normal 3 5 2 5 4" xfId="11279" xr:uid="{00000000-0005-0000-0000-0000BC390000}"/>
    <cellStyle name="Normal 3 5 2 5 5" xfId="14493" xr:uid="{00000000-0005-0000-0000-0000BD390000}"/>
    <cellStyle name="Normal 3 5 2 6" xfId="3214" xr:uid="{00000000-0005-0000-0000-0000BE390000}"/>
    <cellStyle name="Normal 3 5 2 6 2" xfId="11282" xr:uid="{00000000-0005-0000-0000-0000BF390000}"/>
    <cellStyle name="Normal 3 5 2 7" xfId="5503" xr:uid="{00000000-0005-0000-0000-0000C0390000}"/>
    <cellStyle name="Normal 3 5 2 7 2" xfId="11283" xr:uid="{00000000-0005-0000-0000-0000C1390000}"/>
    <cellStyle name="Normal 3 5 2 8" xfId="11251" xr:uid="{00000000-0005-0000-0000-0000C2390000}"/>
    <cellStyle name="Normal 3 5 2 9" xfId="14482" xr:uid="{00000000-0005-0000-0000-0000C3390000}"/>
    <cellStyle name="Normal 3 5 3" xfId="740" xr:uid="{00000000-0005-0000-0000-0000C4390000}"/>
    <cellStyle name="Normal 3 5 3 2" xfId="1246" xr:uid="{00000000-0005-0000-0000-0000C5390000}"/>
    <cellStyle name="Normal 3 5 3 2 2" xfId="3228" xr:uid="{00000000-0005-0000-0000-0000C6390000}"/>
    <cellStyle name="Normal 3 5 3 2 2 2" xfId="5517" xr:uid="{00000000-0005-0000-0000-0000C7390000}"/>
    <cellStyle name="Normal 3 5 3 2 2 2 2" xfId="11287" xr:uid="{00000000-0005-0000-0000-0000C8390000}"/>
    <cellStyle name="Normal 3 5 3 2 2 3" xfId="11286" xr:uid="{00000000-0005-0000-0000-0000C9390000}"/>
    <cellStyle name="Normal 3 5 3 2 2 4" xfId="14496" xr:uid="{00000000-0005-0000-0000-0000CA390000}"/>
    <cellStyle name="Normal 3 5 3 2 3" xfId="3227" xr:uid="{00000000-0005-0000-0000-0000CB390000}"/>
    <cellStyle name="Normal 3 5 3 2 3 2" xfId="11288" xr:uid="{00000000-0005-0000-0000-0000CC390000}"/>
    <cellStyle name="Normal 3 5 3 2 4" xfId="5516" xr:uid="{00000000-0005-0000-0000-0000CD390000}"/>
    <cellStyle name="Normal 3 5 3 2 4 2" xfId="11289" xr:uid="{00000000-0005-0000-0000-0000CE390000}"/>
    <cellStyle name="Normal 3 5 3 2 5" xfId="11285" xr:uid="{00000000-0005-0000-0000-0000CF390000}"/>
    <cellStyle name="Normal 3 5 3 2 6" xfId="14495" xr:uid="{00000000-0005-0000-0000-0000D0390000}"/>
    <cellStyle name="Normal 3 5 3 3" xfId="1969" xr:uid="{00000000-0005-0000-0000-0000D1390000}"/>
    <cellStyle name="Normal 3 5 3 3 2" xfId="3229" xr:uid="{00000000-0005-0000-0000-0000D2390000}"/>
    <cellStyle name="Normal 3 5 3 3 2 2" xfId="11291" xr:uid="{00000000-0005-0000-0000-0000D3390000}"/>
    <cellStyle name="Normal 3 5 3 3 3" xfId="5518" xr:uid="{00000000-0005-0000-0000-0000D4390000}"/>
    <cellStyle name="Normal 3 5 3 3 3 2" xfId="11292" xr:uid="{00000000-0005-0000-0000-0000D5390000}"/>
    <cellStyle name="Normal 3 5 3 3 4" xfId="11290" xr:uid="{00000000-0005-0000-0000-0000D6390000}"/>
    <cellStyle name="Normal 3 5 3 3 5" xfId="14497" xr:uid="{00000000-0005-0000-0000-0000D7390000}"/>
    <cellStyle name="Normal 3 5 3 4" xfId="3226" xr:uid="{00000000-0005-0000-0000-0000D8390000}"/>
    <cellStyle name="Normal 3 5 3 4 2" xfId="11293" xr:uid="{00000000-0005-0000-0000-0000D9390000}"/>
    <cellStyle name="Normal 3 5 3 5" xfId="5515" xr:uid="{00000000-0005-0000-0000-0000DA390000}"/>
    <cellStyle name="Normal 3 5 3 5 2" xfId="11294" xr:uid="{00000000-0005-0000-0000-0000DB390000}"/>
    <cellStyle name="Normal 3 5 3 6" xfId="11284" xr:uid="{00000000-0005-0000-0000-0000DC390000}"/>
    <cellStyle name="Normal 3 5 3 7" xfId="14494" xr:uid="{00000000-0005-0000-0000-0000DD390000}"/>
    <cellStyle name="Normal 3 5 4" xfId="741" xr:uid="{00000000-0005-0000-0000-0000DE390000}"/>
    <cellStyle name="Normal 3 5 4 2" xfId="1247" xr:uid="{00000000-0005-0000-0000-0000DF390000}"/>
    <cellStyle name="Normal 3 5 4 2 2" xfId="3232" xr:uid="{00000000-0005-0000-0000-0000E0390000}"/>
    <cellStyle name="Normal 3 5 4 2 2 2" xfId="5521" xr:uid="{00000000-0005-0000-0000-0000E1390000}"/>
    <cellStyle name="Normal 3 5 4 2 2 2 2" xfId="11298" xr:uid="{00000000-0005-0000-0000-0000E2390000}"/>
    <cellStyle name="Normal 3 5 4 2 2 3" xfId="11297" xr:uid="{00000000-0005-0000-0000-0000E3390000}"/>
    <cellStyle name="Normal 3 5 4 2 2 4" xfId="14500" xr:uid="{00000000-0005-0000-0000-0000E4390000}"/>
    <cellStyle name="Normal 3 5 4 2 3" xfId="3231" xr:uid="{00000000-0005-0000-0000-0000E5390000}"/>
    <cellStyle name="Normal 3 5 4 2 3 2" xfId="11299" xr:uid="{00000000-0005-0000-0000-0000E6390000}"/>
    <cellStyle name="Normal 3 5 4 2 4" xfId="5520" xr:uid="{00000000-0005-0000-0000-0000E7390000}"/>
    <cellStyle name="Normal 3 5 4 2 4 2" xfId="11300" xr:uid="{00000000-0005-0000-0000-0000E8390000}"/>
    <cellStyle name="Normal 3 5 4 2 5" xfId="11296" xr:uid="{00000000-0005-0000-0000-0000E9390000}"/>
    <cellStyle name="Normal 3 5 4 2 6" xfId="14499" xr:uid="{00000000-0005-0000-0000-0000EA390000}"/>
    <cellStyle name="Normal 3 5 4 3" xfId="1970" xr:uid="{00000000-0005-0000-0000-0000EB390000}"/>
    <cellStyle name="Normal 3 5 4 3 2" xfId="3233" xr:uid="{00000000-0005-0000-0000-0000EC390000}"/>
    <cellStyle name="Normal 3 5 4 3 2 2" xfId="11302" xr:uid="{00000000-0005-0000-0000-0000ED390000}"/>
    <cellStyle name="Normal 3 5 4 3 3" xfId="5522" xr:uid="{00000000-0005-0000-0000-0000EE390000}"/>
    <cellStyle name="Normal 3 5 4 3 3 2" xfId="11303" xr:uid="{00000000-0005-0000-0000-0000EF390000}"/>
    <cellStyle name="Normal 3 5 4 3 4" xfId="11301" xr:uid="{00000000-0005-0000-0000-0000F0390000}"/>
    <cellStyle name="Normal 3 5 4 3 5" xfId="14501" xr:uid="{00000000-0005-0000-0000-0000F1390000}"/>
    <cellStyle name="Normal 3 5 4 4" xfId="3230" xr:uid="{00000000-0005-0000-0000-0000F2390000}"/>
    <cellStyle name="Normal 3 5 4 4 2" xfId="11304" xr:uid="{00000000-0005-0000-0000-0000F3390000}"/>
    <cellStyle name="Normal 3 5 4 5" xfId="5519" xr:uid="{00000000-0005-0000-0000-0000F4390000}"/>
    <cellStyle name="Normal 3 5 4 5 2" xfId="11305" xr:uid="{00000000-0005-0000-0000-0000F5390000}"/>
    <cellStyle name="Normal 3 5 4 6" xfId="11295" xr:uid="{00000000-0005-0000-0000-0000F6390000}"/>
    <cellStyle name="Normal 3 5 4 7" xfId="14498" xr:uid="{00000000-0005-0000-0000-0000F7390000}"/>
    <cellStyle name="Normal 3 5 5" xfId="736" xr:uid="{00000000-0005-0000-0000-0000F8390000}"/>
    <cellStyle name="Normal 3 5 5 2" xfId="3235" xr:uid="{00000000-0005-0000-0000-0000F9390000}"/>
    <cellStyle name="Normal 3 5 5 2 2" xfId="5524" xr:uid="{00000000-0005-0000-0000-0000FA390000}"/>
    <cellStyle name="Normal 3 5 5 2 2 2" xfId="11308" xr:uid="{00000000-0005-0000-0000-0000FB390000}"/>
    <cellStyle name="Normal 3 5 5 2 3" xfId="11307" xr:uid="{00000000-0005-0000-0000-0000FC390000}"/>
    <cellStyle name="Normal 3 5 5 2 4" xfId="14503" xr:uid="{00000000-0005-0000-0000-0000FD390000}"/>
    <cellStyle name="Normal 3 5 5 3" xfId="3234" xr:uid="{00000000-0005-0000-0000-0000FE390000}"/>
    <cellStyle name="Normal 3 5 5 3 2" xfId="11309" xr:uid="{00000000-0005-0000-0000-0000FF390000}"/>
    <cellStyle name="Normal 3 5 5 4" xfId="5523" xr:uid="{00000000-0005-0000-0000-0000003A0000}"/>
    <cellStyle name="Normal 3 5 5 4 2" xfId="11310" xr:uid="{00000000-0005-0000-0000-0000013A0000}"/>
    <cellStyle name="Normal 3 5 5 5" xfId="11306" xr:uid="{00000000-0005-0000-0000-0000023A0000}"/>
    <cellStyle name="Normal 3 5 5 6" xfId="14502" xr:uid="{00000000-0005-0000-0000-0000033A0000}"/>
    <cellStyle name="Normal 3 5 6" xfId="1242" xr:uid="{00000000-0005-0000-0000-0000043A0000}"/>
    <cellStyle name="Normal 3 5 6 2" xfId="3236" xr:uid="{00000000-0005-0000-0000-0000053A0000}"/>
    <cellStyle name="Normal 3 5 6 2 2" xfId="11312" xr:uid="{00000000-0005-0000-0000-0000063A0000}"/>
    <cellStyle name="Normal 3 5 6 3" xfId="5525" xr:uid="{00000000-0005-0000-0000-0000073A0000}"/>
    <cellStyle name="Normal 3 5 6 3 2" xfId="11313" xr:uid="{00000000-0005-0000-0000-0000083A0000}"/>
    <cellStyle name="Normal 3 5 6 4" xfId="11311" xr:uid="{00000000-0005-0000-0000-0000093A0000}"/>
    <cellStyle name="Normal 3 5 6 5" xfId="14504" xr:uid="{00000000-0005-0000-0000-00000A3A0000}"/>
    <cellStyle name="Normal 3 5 7" xfId="1965" xr:uid="{00000000-0005-0000-0000-00000B3A0000}"/>
    <cellStyle name="Normal 3 5 7 2" xfId="11314" xr:uid="{00000000-0005-0000-0000-00000C3A0000}"/>
    <cellStyle name="Normal 3 5 8" xfId="3213" xr:uid="{00000000-0005-0000-0000-00000D3A0000}"/>
    <cellStyle name="Normal 3 5 8 2" xfId="11315" xr:uid="{00000000-0005-0000-0000-00000E3A0000}"/>
    <cellStyle name="Normal 3 5 9" xfId="5502" xr:uid="{00000000-0005-0000-0000-00000F3A0000}"/>
    <cellStyle name="Normal 3 5 9 2" xfId="11316" xr:uid="{00000000-0005-0000-0000-0000103A0000}"/>
    <cellStyle name="Normal 3 6" xfId="240" xr:uid="{00000000-0005-0000-0000-0000113A0000}"/>
    <cellStyle name="Normal 3 6 10" xfId="11317" xr:uid="{00000000-0005-0000-0000-0000123A0000}"/>
    <cellStyle name="Normal 3 6 11" xfId="14505" xr:uid="{00000000-0005-0000-0000-0000133A0000}"/>
    <cellStyle name="Normal 3 6 2" xfId="743" xr:uid="{00000000-0005-0000-0000-0000143A0000}"/>
    <cellStyle name="Normal 3 6 2 2" xfId="744" xr:uid="{00000000-0005-0000-0000-0000153A0000}"/>
    <cellStyle name="Normal 3 6 2 2 2" xfId="1250" xr:uid="{00000000-0005-0000-0000-0000163A0000}"/>
    <cellStyle name="Normal 3 6 2 2 2 2" xfId="3241" xr:uid="{00000000-0005-0000-0000-0000173A0000}"/>
    <cellStyle name="Normal 3 6 2 2 2 2 2" xfId="5530" xr:uid="{00000000-0005-0000-0000-0000183A0000}"/>
    <cellStyle name="Normal 3 6 2 2 2 2 2 2" xfId="11322" xr:uid="{00000000-0005-0000-0000-0000193A0000}"/>
    <cellStyle name="Normal 3 6 2 2 2 2 3" xfId="11321" xr:uid="{00000000-0005-0000-0000-00001A3A0000}"/>
    <cellStyle name="Normal 3 6 2 2 2 2 4" xfId="14509" xr:uid="{00000000-0005-0000-0000-00001B3A0000}"/>
    <cellStyle name="Normal 3 6 2 2 2 3" xfId="3240" xr:uid="{00000000-0005-0000-0000-00001C3A0000}"/>
    <cellStyle name="Normal 3 6 2 2 2 3 2" xfId="11323" xr:uid="{00000000-0005-0000-0000-00001D3A0000}"/>
    <cellStyle name="Normal 3 6 2 2 2 4" xfId="5529" xr:uid="{00000000-0005-0000-0000-00001E3A0000}"/>
    <cellStyle name="Normal 3 6 2 2 2 4 2" xfId="11324" xr:uid="{00000000-0005-0000-0000-00001F3A0000}"/>
    <cellStyle name="Normal 3 6 2 2 2 5" xfId="11320" xr:uid="{00000000-0005-0000-0000-0000203A0000}"/>
    <cellStyle name="Normal 3 6 2 2 2 6" xfId="14508" xr:uid="{00000000-0005-0000-0000-0000213A0000}"/>
    <cellStyle name="Normal 3 6 2 2 3" xfId="1973" xr:uid="{00000000-0005-0000-0000-0000223A0000}"/>
    <cellStyle name="Normal 3 6 2 2 3 2" xfId="3242" xr:uid="{00000000-0005-0000-0000-0000233A0000}"/>
    <cellStyle name="Normal 3 6 2 2 3 2 2" xfId="11326" xr:uid="{00000000-0005-0000-0000-0000243A0000}"/>
    <cellStyle name="Normal 3 6 2 2 3 3" xfId="5531" xr:uid="{00000000-0005-0000-0000-0000253A0000}"/>
    <cellStyle name="Normal 3 6 2 2 3 3 2" xfId="11327" xr:uid="{00000000-0005-0000-0000-0000263A0000}"/>
    <cellStyle name="Normal 3 6 2 2 3 4" xfId="11325" xr:uid="{00000000-0005-0000-0000-0000273A0000}"/>
    <cellStyle name="Normal 3 6 2 2 3 5" xfId="14510" xr:uid="{00000000-0005-0000-0000-0000283A0000}"/>
    <cellStyle name="Normal 3 6 2 2 4" xfId="3239" xr:uid="{00000000-0005-0000-0000-0000293A0000}"/>
    <cellStyle name="Normal 3 6 2 2 4 2" xfId="11328" xr:uid="{00000000-0005-0000-0000-00002A3A0000}"/>
    <cellStyle name="Normal 3 6 2 2 5" xfId="5528" xr:uid="{00000000-0005-0000-0000-00002B3A0000}"/>
    <cellStyle name="Normal 3 6 2 2 5 2" xfId="11329" xr:uid="{00000000-0005-0000-0000-00002C3A0000}"/>
    <cellStyle name="Normal 3 6 2 2 6" xfId="11319" xr:uid="{00000000-0005-0000-0000-00002D3A0000}"/>
    <cellStyle name="Normal 3 6 2 2 7" xfId="14507" xr:uid="{00000000-0005-0000-0000-00002E3A0000}"/>
    <cellStyle name="Normal 3 6 2 3" xfId="745" xr:uid="{00000000-0005-0000-0000-00002F3A0000}"/>
    <cellStyle name="Normal 3 6 2 3 2" xfId="1251" xr:uid="{00000000-0005-0000-0000-0000303A0000}"/>
    <cellStyle name="Normal 3 6 2 3 2 2" xfId="3245" xr:uid="{00000000-0005-0000-0000-0000313A0000}"/>
    <cellStyle name="Normal 3 6 2 3 2 2 2" xfId="5534" xr:uid="{00000000-0005-0000-0000-0000323A0000}"/>
    <cellStyle name="Normal 3 6 2 3 2 2 2 2" xfId="11333" xr:uid="{00000000-0005-0000-0000-0000333A0000}"/>
    <cellStyle name="Normal 3 6 2 3 2 2 3" xfId="11332" xr:uid="{00000000-0005-0000-0000-0000343A0000}"/>
    <cellStyle name="Normal 3 6 2 3 2 2 4" xfId="14513" xr:uid="{00000000-0005-0000-0000-0000353A0000}"/>
    <cellStyle name="Normal 3 6 2 3 2 3" xfId="3244" xr:uid="{00000000-0005-0000-0000-0000363A0000}"/>
    <cellStyle name="Normal 3 6 2 3 2 3 2" xfId="11334" xr:uid="{00000000-0005-0000-0000-0000373A0000}"/>
    <cellStyle name="Normal 3 6 2 3 2 4" xfId="5533" xr:uid="{00000000-0005-0000-0000-0000383A0000}"/>
    <cellStyle name="Normal 3 6 2 3 2 4 2" xfId="11335" xr:uid="{00000000-0005-0000-0000-0000393A0000}"/>
    <cellStyle name="Normal 3 6 2 3 2 5" xfId="11331" xr:uid="{00000000-0005-0000-0000-00003A3A0000}"/>
    <cellStyle name="Normal 3 6 2 3 2 6" xfId="14512" xr:uid="{00000000-0005-0000-0000-00003B3A0000}"/>
    <cellStyle name="Normal 3 6 2 3 3" xfId="1974" xr:uid="{00000000-0005-0000-0000-00003C3A0000}"/>
    <cellStyle name="Normal 3 6 2 3 3 2" xfId="3246" xr:uid="{00000000-0005-0000-0000-00003D3A0000}"/>
    <cellStyle name="Normal 3 6 2 3 3 2 2" xfId="11337" xr:uid="{00000000-0005-0000-0000-00003E3A0000}"/>
    <cellStyle name="Normal 3 6 2 3 3 3" xfId="5535" xr:uid="{00000000-0005-0000-0000-00003F3A0000}"/>
    <cellStyle name="Normal 3 6 2 3 3 3 2" xfId="11338" xr:uid="{00000000-0005-0000-0000-0000403A0000}"/>
    <cellStyle name="Normal 3 6 2 3 3 4" xfId="11336" xr:uid="{00000000-0005-0000-0000-0000413A0000}"/>
    <cellStyle name="Normal 3 6 2 3 3 5" xfId="14514" xr:uid="{00000000-0005-0000-0000-0000423A0000}"/>
    <cellStyle name="Normal 3 6 2 3 4" xfId="3243" xr:uid="{00000000-0005-0000-0000-0000433A0000}"/>
    <cellStyle name="Normal 3 6 2 3 4 2" xfId="11339" xr:uid="{00000000-0005-0000-0000-0000443A0000}"/>
    <cellStyle name="Normal 3 6 2 3 5" xfId="5532" xr:uid="{00000000-0005-0000-0000-0000453A0000}"/>
    <cellStyle name="Normal 3 6 2 3 5 2" xfId="11340" xr:uid="{00000000-0005-0000-0000-0000463A0000}"/>
    <cellStyle name="Normal 3 6 2 3 6" xfId="11330" xr:uid="{00000000-0005-0000-0000-0000473A0000}"/>
    <cellStyle name="Normal 3 6 2 3 7" xfId="14511" xr:uid="{00000000-0005-0000-0000-0000483A0000}"/>
    <cellStyle name="Normal 3 6 2 4" xfId="1249" xr:uid="{00000000-0005-0000-0000-0000493A0000}"/>
    <cellStyle name="Normal 3 6 2 4 2" xfId="3248" xr:uid="{00000000-0005-0000-0000-00004A3A0000}"/>
    <cellStyle name="Normal 3 6 2 4 2 2" xfId="5537" xr:uid="{00000000-0005-0000-0000-00004B3A0000}"/>
    <cellStyle name="Normal 3 6 2 4 2 2 2" xfId="11343" xr:uid="{00000000-0005-0000-0000-00004C3A0000}"/>
    <cellStyle name="Normal 3 6 2 4 2 3" xfId="11342" xr:uid="{00000000-0005-0000-0000-00004D3A0000}"/>
    <cellStyle name="Normal 3 6 2 4 2 4" xfId="14516" xr:uid="{00000000-0005-0000-0000-00004E3A0000}"/>
    <cellStyle name="Normal 3 6 2 4 3" xfId="3247" xr:uid="{00000000-0005-0000-0000-00004F3A0000}"/>
    <cellStyle name="Normal 3 6 2 4 3 2" xfId="11344" xr:uid="{00000000-0005-0000-0000-0000503A0000}"/>
    <cellStyle name="Normal 3 6 2 4 4" xfId="5536" xr:uid="{00000000-0005-0000-0000-0000513A0000}"/>
    <cellStyle name="Normal 3 6 2 4 4 2" xfId="11345" xr:uid="{00000000-0005-0000-0000-0000523A0000}"/>
    <cellStyle name="Normal 3 6 2 4 5" xfId="11341" xr:uid="{00000000-0005-0000-0000-0000533A0000}"/>
    <cellStyle name="Normal 3 6 2 4 6" xfId="14515" xr:uid="{00000000-0005-0000-0000-0000543A0000}"/>
    <cellStyle name="Normal 3 6 2 5" xfId="1972" xr:uid="{00000000-0005-0000-0000-0000553A0000}"/>
    <cellStyle name="Normal 3 6 2 5 2" xfId="3249" xr:uid="{00000000-0005-0000-0000-0000563A0000}"/>
    <cellStyle name="Normal 3 6 2 5 2 2" xfId="11347" xr:uid="{00000000-0005-0000-0000-0000573A0000}"/>
    <cellStyle name="Normal 3 6 2 5 3" xfId="5538" xr:uid="{00000000-0005-0000-0000-0000583A0000}"/>
    <cellStyle name="Normal 3 6 2 5 3 2" xfId="11348" xr:uid="{00000000-0005-0000-0000-0000593A0000}"/>
    <cellStyle name="Normal 3 6 2 5 4" xfId="11346" xr:uid="{00000000-0005-0000-0000-00005A3A0000}"/>
    <cellStyle name="Normal 3 6 2 5 5" xfId="14517" xr:uid="{00000000-0005-0000-0000-00005B3A0000}"/>
    <cellStyle name="Normal 3 6 2 6" xfId="3238" xr:uid="{00000000-0005-0000-0000-00005C3A0000}"/>
    <cellStyle name="Normal 3 6 2 6 2" xfId="11349" xr:uid="{00000000-0005-0000-0000-00005D3A0000}"/>
    <cellStyle name="Normal 3 6 2 7" xfId="5527" xr:uid="{00000000-0005-0000-0000-00005E3A0000}"/>
    <cellStyle name="Normal 3 6 2 7 2" xfId="11350" xr:uid="{00000000-0005-0000-0000-00005F3A0000}"/>
    <cellStyle name="Normal 3 6 2 8" xfId="11318" xr:uid="{00000000-0005-0000-0000-0000603A0000}"/>
    <cellStyle name="Normal 3 6 2 9" xfId="14506" xr:uid="{00000000-0005-0000-0000-0000613A0000}"/>
    <cellStyle name="Normal 3 6 3" xfId="746" xr:uid="{00000000-0005-0000-0000-0000623A0000}"/>
    <cellStyle name="Normal 3 6 3 2" xfId="1252" xr:uid="{00000000-0005-0000-0000-0000633A0000}"/>
    <cellStyle name="Normal 3 6 3 2 2" xfId="3252" xr:uid="{00000000-0005-0000-0000-0000643A0000}"/>
    <cellStyle name="Normal 3 6 3 2 2 2" xfId="5541" xr:uid="{00000000-0005-0000-0000-0000653A0000}"/>
    <cellStyle name="Normal 3 6 3 2 2 2 2" xfId="11354" xr:uid="{00000000-0005-0000-0000-0000663A0000}"/>
    <cellStyle name="Normal 3 6 3 2 2 3" xfId="11353" xr:uid="{00000000-0005-0000-0000-0000673A0000}"/>
    <cellStyle name="Normal 3 6 3 2 2 4" xfId="14520" xr:uid="{00000000-0005-0000-0000-0000683A0000}"/>
    <cellStyle name="Normal 3 6 3 2 3" xfId="3251" xr:uid="{00000000-0005-0000-0000-0000693A0000}"/>
    <cellStyle name="Normal 3 6 3 2 3 2" xfId="11355" xr:uid="{00000000-0005-0000-0000-00006A3A0000}"/>
    <cellStyle name="Normal 3 6 3 2 4" xfId="5540" xr:uid="{00000000-0005-0000-0000-00006B3A0000}"/>
    <cellStyle name="Normal 3 6 3 2 4 2" xfId="11356" xr:uid="{00000000-0005-0000-0000-00006C3A0000}"/>
    <cellStyle name="Normal 3 6 3 2 5" xfId="11352" xr:uid="{00000000-0005-0000-0000-00006D3A0000}"/>
    <cellStyle name="Normal 3 6 3 2 6" xfId="14519" xr:uid="{00000000-0005-0000-0000-00006E3A0000}"/>
    <cellStyle name="Normal 3 6 3 3" xfId="1975" xr:uid="{00000000-0005-0000-0000-00006F3A0000}"/>
    <cellStyle name="Normal 3 6 3 3 2" xfId="3253" xr:uid="{00000000-0005-0000-0000-0000703A0000}"/>
    <cellStyle name="Normal 3 6 3 3 2 2" xfId="11358" xr:uid="{00000000-0005-0000-0000-0000713A0000}"/>
    <cellStyle name="Normal 3 6 3 3 3" xfId="5542" xr:uid="{00000000-0005-0000-0000-0000723A0000}"/>
    <cellStyle name="Normal 3 6 3 3 3 2" xfId="11359" xr:uid="{00000000-0005-0000-0000-0000733A0000}"/>
    <cellStyle name="Normal 3 6 3 3 4" xfId="11357" xr:uid="{00000000-0005-0000-0000-0000743A0000}"/>
    <cellStyle name="Normal 3 6 3 3 5" xfId="14521" xr:uid="{00000000-0005-0000-0000-0000753A0000}"/>
    <cellStyle name="Normal 3 6 3 4" xfId="3250" xr:uid="{00000000-0005-0000-0000-0000763A0000}"/>
    <cellStyle name="Normal 3 6 3 4 2" xfId="11360" xr:uid="{00000000-0005-0000-0000-0000773A0000}"/>
    <cellStyle name="Normal 3 6 3 5" xfId="5539" xr:uid="{00000000-0005-0000-0000-0000783A0000}"/>
    <cellStyle name="Normal 3 6 3 5 2" xfId="11361" xr:uid="{00000000-0005-0000-0000-0000793A0000}"/>
    <cellStyle name="Normal 3 6 3 6" xfId="11351" xr:uid="{00000000-0005-0000-0000-00007A3A0000}"/>
    <cellStyle name="Normal 3 6 3 7" xfId="14518" xr:uid="{00000000-0005-0000-0000-00007B3A0000}"/>
    <cellStyle name="Normal 3 6 4" xfId="747" xr:uid="{00000000-0005-0000-0000-00007C3A0000}"/>
    <cellStyle name="Normal 3 6 4 2" xfId="1253" xr:uid="{00000000-0005-0000-0000-00007D3A0000}"/>
    <cellStyle name="Normal 3 6 4 2 2" xfId="3256" xr:uid="{00000000-0005-0000-0000-00007E3A0000}"/>
    <cellStyle name="Normal 3 6 4 2 2 2" xfId="5545" xr:uid="{00000000-0005-0000-0000-00007F3A0000}"/>
    <cellStyle name="Normal 3 6 4 2 2 2 2" xfId="11365" xr:uid="{00000000-0005-0000-0000-0000803A0000}"/>
    <cellStyle name="Normal 3 6 4 2 2 3" xfId="11364" xr:uid="{00000000-0005-0000-0000-0000813A0000}"/>
    <cellStyle name="Normal 3 6 4 2 2 4" xfId="14524" xr:uid="{00000000-0005-0000-0000-0000823A0000}"/>
    <cellStyle name="Normal 3 6 4 2 3" xfId="3255" xr:uid="{00000000-0005-0000-0000-0000833A0000}"/>
    <cellStyle name="Normal 3 6 4 2 3 2" xfId="11366" xr:uid="{00000000-0005-0000-0000-0000843A0000}"/>
    <cellStyle name="Normal 3 6 4 2 4" xfId="5544" xr:uid="{00000000-0005-0000-0000-0000853A0000}"/>
    <cellStyle name="Normal 3 6 4 2 4 2" xfId="11367" xr:uid="{00000000-0005-0000-0000-0000863A0000}"/>
    <cellStyle name="Normal 3 6 4 2 5" xfId="11363" xr:uid="{00000000-0005-0000-0000-0000873A0000}"/>
    <cellStyle name="Normal 3 6 4 2 6" xfId="14523" xr:uid="{00000000-0005-0000-0000-0000883A0000}"/>
    <cellStyle name="Normal 3 6 4 3" xfId="1976" xr:uid="{00000000-0005-0000-0000-0000893A0000}"/>
    <cellStyle name="Normal 3 6 4 3 2" xfId="3257" xr:uid="{00000000-0005-0000-0000-00008A3A0000}"/>
    <cellStyle name="Normal 3 6 4 3 2 2" xfId="11369" xr:uid="{00000000-0005-0000-0000-00008B3A0000}"/>
    <cellStyle name="Normal 3 6 4 3 3" xfId="5546" xr:uid="{00000000-0005-0000-0000-00008C3A0000}"/>
    <cellStyle name="Normal 3 6 4 3 3 2" xfId="11370" xr:uid="{00000000-0005-0000-0000-00008D3A0000}"/>
    <cellStyle name="Normal 3 6 4 3 4" xfId="11368" xr:uid="{00000000-0005-0000-0000-00008E3A0000}"/>
    <cellStyle name="Normal 3 6 4 3 5" xfId="14525" xr:uid="{00000000-0005-0000-0000-00008F3A0000}"/>
    <cellStyle name="Normal 3 6 4 4" xfId="3254" xr:uid="{00000000-0005-0000-0000-0000903A0000}"/>
    <cellStyle name="Normal 3 6 4 4 2" xfId="11371" xr:uid="{00000000-0005-0000-0000-0000913A0000}"/>
    <cellStyle name="Normal 3 6 4 5" xfId="5543" xr:uid="{00000000-0005-0000-0000-0000923A0000}"/>
    <cellStyle name="Normal 3 6 4 5 2" xfId="11372" xr:uid="{00000000-0005-0000-0000-0000933A0000}"/>
    <cellStyle name="Normal 3 6 4 6" xfId="11362" xr:uid="{00000000-0005-0000-0000-0000943A0000}"/>
    <cellStyle name="Normal 3 6 4 7" xfId="14522" xr:uid="{00000000-0005-0000-0000-0000953A0000}"/>
    <cellStyle name="Normal 3 6 5" xfId="742" xr:uid="{00000000-0005-0000-0000-0000963A0000}"/>
    <cellStyle name="Normal 3 6 5 2" xfId="3259" xr:uid="{00000000-0005-0000-0000-0000973A0000}"/>
    <cellStyle name="Normal 3 6 5 2 2" xfId="5548" xr:uid="{00000000-0005-0000-0000-0000983A0000}"/>
    <cellStyle name="Normal 3 6 5 2 2 2" xfId="11375" xr:uid="{00000000-0005-0000-0000-0000993A0000}"/>
    <cellStyle name="Normal 3 6 5 2 3" xfId="11374" xr:uid="{00000000-0005-0000-0000-00009A3A0000}"/>
    <cellStyle name="Normal 3 6 5 2 4" xfId="14527" xr:uid="{00000000-0005-0000-0000-00009B3A0000}"/>
    <cellStyle name="Normal 3 6 5 3" xfId="3258" xr:uid="{00000000-0005-0000-0000-00009C3A0000}"/>
    <cellStyle name="Normal 3 6 5 3 2" xfId="11376" xr:uid="{00000000-0005-0000-0000-00009D3A0000}"/>
    <cellStyle name="Normal 3 6 5 4" xfId="5547" xr:uid="{00000000-0005-0000-0000-00009E3A0000}"/>
    <cellStyle name="Normal 3 6 5 4 2" xfId="11377" xr:uid="{00000000-0005-0000-0000-00009F3A0000}"/>
    <cellStyle name="Normal 3 6 5 5" xfId="11373" xr:uid="{00000000-0005-0000-0000-0000A03A0000}"/>
    <cellStyle name="Normal 3 6 5 6" xfId="14526" xr:uid="{00000000-0005-0000-0000-0000A13A0000}"/>
    <cellStyle name="Normal 3 6 6" xfId="1248" xr:uid="{00000000-0005-0000-0000-0000A23A0000}"/>
    <cellStyle name="Normal 3 6 6 2" xfId="3260" xr:uid="{00000000-0005-0000-0000-0000A33A0000}"/>
    <cellStyle name="Normal 3 6 6 2 2" xfId="11379" xr:uid="{00000000-0005-0000-0000-0000A43A0000}"/>
    <cellStyle name="Normal 3 6 6 3" xfId="5549" xr:uid="{00000000-0005-0000-0000-0000A53A0000}"/>
    <cellStyle name="Normal 3 6 6 3 2" xfId="11380" xr:uid="{00000000-0005-0000-0000-0000A63A0000}"/>
    <cellStyle name="Normal 3 6 6 4" xfId="11378" xr:uid="{00000000-0005-0000-0000-0000A73A0000}"/>
    <cellStyle name="Normal 3 6 6 5" xfId="14528" xr:uid="{00000000-0005-0000-0000-0000A83A0000}"/>
    <cellStyle name="Normal 3 6 7" xfId="1971" xr:uid="{00000000-0005-0000-0000-0000A93A0000}"/>
    <cellStyle name="Normal 3 6 7 2" xfId="11381" xr:uid="{00000000-0005-0000-0000-0000AA3A0000}"/>
    <cellStyle name="Normal 3 6 8" xfId="3237" xr:uid="{00000000-0005-0000-0000-0000AB3A0000}"/>
    <cellStyle name="Normal 3 6 8 2" xfId="11382" xr:uid="{00000000-0005-0000-0000-0000AC3A0000}"/>
    <cellStyle name="Normal 3 6 9" xfId="5526" xr:uid="{00000000-0005-0000-0000-0000AD3A0000}"/>
    <cellStyle name="Normal 3 6 9 2" xfId="11383" xr:uid="{00000000-0005-0000-0000-0000AE3A0000}"/>
    <cellStyle name="Normal 3 7" xfId="241" xr:uid="{00000000-0005-0000-0000-0000AF3A0000}"/>
    <cellStyle name="Normal 3 7 10" xfId="11384" xr:uid="{00000000-0005-0000-0000-0000B03A0000}"/>
    <cellStyle name="Normal 3 7 11" xfId="14529" xr:uid="{00000000-0005-0000-0000-0000B13A0000}"/>
    <cellStyle name="Normal 3 7 2" xfId="749" xr:uid="{00000000-0005-0000-0000-0000B23A0000}"/>
    <cellStyle name="Normal 3 7 2 2" xfId="750" xr:uid="{00000000-0005-0000-0000-0000B33A0000}"/>
    <cellStyle name="Normal 3 7 2 2 2" xfId="1256" xr:uid="{00000000-0005-0000-0000-0000B43A0000}"/>
    <cellStyle name="Normal 3 7 2 2 2 2" xfId="3265" xr:uid="{00000000-0005-0000-0000-0000B53A0000}"/>
    <cellStyle name="Normal 3 7 2 2 2 2 2" xfId="5554" xr:uid="{00000000-0005-0000-0000-0000B63A0000}"/>
    <cellStyle name="Normal 3 7 2 2 2 2 2 2" xfId="11389" xr:uid="{00000000-0005-0000-0000-0000B73A0000}"/>
    <cellStyle name="Normal 3 7 2 2 2 2 3" xfId="11388" xr:uid="{00000000-0005-0000-0000-0000B83A0000}"/>
    <cellStyle name="Normal 3 7 2 2 2 2 4" xfId="14533" xr:uid="{00000000-0005-0000-0000-0000B93A0000}"/>
    <cellStyle name="Normal 3 7 2 2 2 3" xfId="3264" xr:uid="{00000000-0005-0000-0000-0000BA3A0000}"/>
    <cellStyle name="Normal 3 7 2 2 2 3 2" xfId="11390" xr:uid="{00000000-0005-0000-0000-0000BB3A0000}"/>
    <cellStyle name="Normal 3 7 2 2 2 4" xfId="5553" xr:uid="{00000000-0005-0000-0000-0000BC3A0000}"/>
    <cellStyle name="Normal 3 7 2 2 2 4 2" xfId="11391" xr:uid="{00000000-0005-0000-0000-0000BD3A0000}"/>
    <cellStyle name="Normal 3 7 2 2 2 5" xfId="11387" xr:uid="{00000000-0005-0000-0000-0000BE3A0000}"/>
    <cellStyle name="Normal 3 7 2 2 2 6" xfId="14532" xr:uid="{00000000-0005-0000-0000-0000BF3A0000}"/>
    <cellStyle name="Normal 3 7 2 2 3" xfId="1979" xr:uid="{00000000-0005-0000-0000-0000C03A0000}"/>
    <cellStyle name="Normal 3 7 2 2 3 2" xfId="3266" xr:uid="{00000000-0005-0000-0000-0000C13A0000}"/>
    <cellStyle name="Normal 3 7 2 2 3 2 2" xfId="11393" xr:uid="{00000000-0005-0000-0000-0000C23A0000}"/>
    <cellStyle name="Normal 3 7 2 2 3 3" xfId="5555" xr:uid="{00000000-0005-0000-0000-0000C33A0000}"/>
    <cellStyle name="Normal 3 7 2 2 3 3 2" xfId="11394" xr:uid="{00000000-0005-0000-0000-0000C43A0000}"/>
    <cellStyle name="Normal 3 7 2 2 3 4" xfId="11392" xr:uid="{00000000-0005-0000-0000-0000C53A0000}"/>
    <cellStyle name="Normal 3 7 2 2 3 5" xfId="14534" xr:uid="{00000000-0005-0000-0000-0000C63A0000}"/>
    <cellStyle name="Normal 3 7 2 2 4" xfId="3263" xr:uid="{00000000-0005-0000-0000-0000C73A0000}"/>
    <cellStyle name="Normal 3 7 2 2 4 2" xfId="11395" xr:uid="{00000000-0005-0000-0000-0000C83A0000}"/>
    <cellStyle name="Normal 3 7 2 2 5" xfId="5552" xr:uid="{00000000-0005-0000-0000-0000C93A0000}"/>
    <cellStyle name="Normal 3 7 2 2 5 2" xfId="11396" xr:uid="{00000000-0005-0000-0000-0000CA3A0000}"/>
    <cellStyle name="Normal 3 7 2 2 6" xfId="11386" xr:uid="{00000000-0005-0000-0000-0000CB3A0000}"/>
    <cellStyle name="Normal 3 7 2 2 7" xfId="14531" xr:uid="{00000000-0005-0000-0000-0000CC3A0000}"/>
    <cellStyle name="Normal 3 7 2 3" xfId="751" xr:uid="{00000000-0005-0000-0000-0000CD3A0000}"/>
    <cellStyle name="Normal 3 7 2 3 2" xfId="1257" xr:uid="{00000000-0005-0000-0000-0000CE3A0000}"/>
    <cellStyle name="Normal 3 7 2 3 2 2" xfId="3269" xr:uid="{00000000-0005-0000-0000-0000CF3A0000}"/>
    <cellStyle name="Normal 3 7 2 3 2 2 2" xfId="5558" xr:uid="{00000000-0005-0000-0000-0000D03A0000}"/>
    <cellStyle name="Normal 3 7 2 3 2 2 2 2" xfId="11400" xr:uid="{00000000-0005-0000-0000-0000D13A0000}"/>
    <cellStyle name="Normal 3 7 2 3 2 2 3" xfId="11399" xr:uid="{00000000-0005-0000-0000-0000D23A0000}"/>
    <cellStyle name="Normal 3 7 2 3 2 2 4" xfId="14537" xr:uid="{00000000-0005-0000-0000-0000D33A0000}"/>
    <cellStyle name="Normal 3 7 2 3 2 3" xfId="3268" xr:uid="{00000000-0005-0000-0000-0000D43A0000}"/>
    <cellStyle name="Normal 3 7 2 3 2 3 2" xfId="11401" xr:uid="{00000000-0005-0000-0000-0000D53A0000}"/>
    <cellStyle name="Normal 3 7 2 3 2 4" xfId="5557" xr:uid="{00000000-0005-0000-0000-0000D63A0000}"/>
    <cellStyle name="Normal 3 7 2 3 2 4 2" xfId="11402" xr:uid="{00000000-0005-0000-0000-0000D73A0000}"/>
    <cellStyle name="Normal 3 7 2 3 2 5" xfId="11398" xr:uid="{00000000-0005-0000-0000-0000D83A0000}"/>
    <cellStyle name="Normal 3 7 2 3 2 6" xfId="14536" xr:uid="{00000000-0005-0000-0000-0000D93A0000}"/>
    <cellStyle name="Normal 3 7 2 3 3" xfId="1980" xr:uid="{00000000-0005-0000-0000-0000DA3A0000}"/>
    <cellStyle name="Normal 3 7 2 3 3 2" xfId="3270" xr:uid="{00000000-0005-0000-0000-0000DB3A0000}"/>
    <cellStyle name="Normal 3 7 2 3 3 2 2" xfId="11404" xr:uid="{00000000-0005-0000-0000-0000DC3A0000}"/>
    <cellStyle name="Normal 3 7 2 3 3 3" xfId="5559" xr:uid="{00000000-0005-0000-0000-0000DD3A0000}"/>
    <cellStyle name="Normal 3 7 2 3 3 3 2" xfId="11405" xr:uid="{00000000-0005-0000-0000-0000DE3A0000}"/>
    <cellStyle name="Normal 3 7 2 3 3 4" xfId="11403" xr:uid="{00000000-0005-0000-0000-0000DF3A0000}"/>
    <cellStyle name="Normal 3 7 2 3 3 5" xfId="14538" xr:uid="{00000000-0005-0000-0000-0000E03A0000}"/>
    <cellStyle name="Normal 3 7 2 3 4" xfId="3267" xr:uid="{00000000-0005-0000-0000-0000E13A0000}"/>
    <cellStyle name="Normal 3 7 2 3 4 2" xfId="11406" xr:uid="{00000000-0005-0000-0000-0000E23A0000}"/>
    <cellStyle name="Normal 3 7 2 3 5" xfId="5556" xr:uid="{00000000-0005-0000-0000-0000E33A0000}"/>
    <cellStyle name="Normal 3 7 2 3 5 2" xfId="11407" xr:uid="{00000000-0005-0000-0000-0000E43A0000}"/>
    <cellStyle name="Normal 3 7 2 3 6" xfId="11397" xr:uid="{00000000-0005-0000-0000-0000E53A0000}"/>
    <cellStyle name="Normal 3 7 2 3 7" xfId="14535" xr:uid="{00000000-0005-0000-0000-0000E63A0000}"/>
    <cellStyle name="Normal 3 7 2 4" xfId="1255" xr:uid="{00000000-0005-0000-0000-0000E73A0000}"/>
    <cellStyle name="Normal 3 7 2 4 2" xfId="3272" xr:uid="{00000000-0005-0000-0000-0000E83A0000}"/>
    <cellStyle name="Normal 3 7 2 4 2 2" xfId="5561" xr:uid="{00000000-0005-0000-0000-0000E93A0000}"/>
    <cellStyle name="Normal 3 7 2 4 2 2 2" xfId="11410" xr:uid="{00000000-0005-0000-0000-0000EA3A0000}"/>
    <cellStyle name="Normal 3 7 2 4 2 3" xfId="11409" xr:uid="{00000000-0005-0000-0000-0000EB3A0000}"/>
    <cellStyle name="Normal 3 7 2 4 2 4" xfId="14540" xr:uid="{00000000-0005-0000-0000-0000EC3A0000}"/>
    <cellStyle name="Normal 3 7 2 4 3" xfId="3271" xr:uid="{00000000-0005-0000-0000-0000ED3A0000}"/>
    <cellStyle name="Normal 3 7 2 4 3 2" xfId="11411" xr:uid="{00000000-0005-0000-0000-0000EE3A0000}"/>
    <cellStyle name="Normal 3 7 2 4 4" xfId="5560" xr:uid="{00000000-0005-0000-0000-0000EF3A0000}"/>
    <cellStyle name="Normal 3 7 2 4 4 2" xfId="11412" xr:uid="{00000000-0005-0000-0000-0000F03A0000}"/>
    <cellStyle name="Normal 3 7 2 4 5" xfId="11408" xr:uid="{00000000-0005-0000-0000-0000F13A0000}"/>
    <cellStyle name="Normal 3 7 2 4 6" xfId="14539" xr:uid="{00000000-0005-0000-0000-0000F23A0000}"/>
    <cellStyle name="Normal 3 7 2 5" xfId="1978" xr:uid="{00000000-0005-0000-0000-0000F33A0000}"/>
    <cellStyle name="Normal 3 7 2 5 2" xfId="3273" xr:uid="{00000000-0005-0000-0000-0000F43A0000}"/>
    <cellStyle name="Normal 3 7 2 5 2 2" xfId="11414" xr:uid="{00000000-0005-0000-0000-0000F53A0000}"/>
    <cellStyle name="Normal 3 7 2 5 3" xfId="5562" xr:uid="{00000000-0005-0000-0000-0000F63A0000}"/>
    <cellStyle name="Normal 3 7 2 5 3 2" xfId="11415" xr:uid="{00000000-0005-0000-0000-0000F73A0000}"/>
    <cellStyle name="Normal 3 7 2 5 4" xfId="11413" xr:uid="{00000000-0005-0000-0000-0000F83A0000}"/>
    <cellStyle name="Normal 3 7 2 5 5" xfId="14541" xr:uid="{00000000-0005-0000-0000-0000F93A0000}"/>
    <cellStyle name="Normal 3 7 2 6" xfId="3262" xr:uid="{00000000-0005-0000-0000-0000FA3A0000}"/>
    <cellStyle name="Normal 3 7 2 6 2" xfId="11416" xr:uid="{00000000-0005-0000-0000-0000FB3A0000}"/>
    <cellStyle name="Normal 3 7 2 7" xfId="5551" xr:uid="{00000000-0005-0000-0000-0000FC3A0000}"/>
    <cellStyle name="Normal 3 7 2 7 2" xfId="11417" xr:uid="{00000000-0005-0000-0000-0000FD3A0000}"/>
    <cellStyle name="Normal 3 7 2 8" xfId="11385" xr:uid="{00000000-0005-0000-0000-0000FE3A0000}"/>
    <cellStyle name="Normal 3 7 2 9" xfId="14530" xr:uid="{00000000-0005-0000-0000-0000FF3A0000}"/>
    <cellStyle name="Normal 3 7 3" xfId="752" xr:uid="{00000000-0005-0000-0000-0000003B0000}"/>
    <cellStyle name="Normal 3 7 3 2" xfId="1258" xr:uid="{00000000-0005-0000-0000-0000013B0000}"/>
    <cellStyle name="Normal 3 7 3 2 2" xfId="3276" xr:uid="{00000000-0005-0000-0000-0000023B0000}"/>
    <cellStyle name="Normal 3 7 3 2 2 2" xfId="5565" xr:uid="{00000000-0005-0000-0000-0000033B0000}"/>
    <cellStyle name="Normal 3 7 3 2 2 2 2" xfId="11421" xr:uid="{00000000-0005-0000-0000-0000043B0000}"/>
    <cellStyle name="Normal 3 7 3 2 2 3" xfId="11420" xr:uid="{00000000-0005-0000-0000-0000053B0000}"/>
    <cellStyle name="Normal 3 7 3 2 2 4" xfId="14544" xr:uid="{00000000-0005-0000-0000-0000063B0000}"/>
    <cellStyle name="Normal 3 7 3 2 3" xfId="3275" xr:uid="{00000000-0005-0000-0000-0000073B0000}"/>
    <cellStyle name="Normal 3 7 3 2 3 2" xfId="11422" xr:uid="{00000000-0005-0000-0000-0000083B0000}"/>
    <cellStyle name="Normal 3 7 3 2 4" xfId="5564" xr:uid="{00000000-0005-0000-0000-0000093B0000}"/>
    <cellStyle name="Normal 3 7 3 2 4 2" xfId="11423" xr:uid="{00000000-0005-0000-0000-00000A3B0000}"/>
    <cellStyle name="Normal 3 7 3 2 5" xfId="11419" xr:uid="{00000000-0005-0000-0000-00000B3B0000}"/>
    <cellStyle name="Normal 3 7 3 2 6" xfId="14543" xr:uid="{00000000-0005-0000-0000-00000C3B0000}"/>
    <cellStyle name="Normal 3 7 3 3" xfId="1981" xr:uid="{00000000-0005-0000-0000-00000D3B0000}"/>
    <cellStyle name="Normal 3 7 3 3 2" xfId="3277" xr:uid="{00000000-0005-0000-0000-00000E3B0000}"/>
    <cellStyle name="Normal 3 7 3 3 2 2" xfId="11425" xr:uid="{00000000-0005-0000-0000-00000F3B0000}"/>
    <cellStyle name="Normal 3 7 3 3 3" xfId="5566" xr:uid="{00000000-0005-0000-0000-0000103B0000}"/>
    <cellStyle name="Normal 3 7 3 3 3 2" xfId="11426" xr:uid="{00000000-0005-0000-0000-0000113B0000}"/>
    <cellStyle name="Normal 3 7 3 3 4" xfId="11424" xr:uid="{00000000-0005-0000-0000-0000123B0000}"/>
    <cellStyle name="Normal 3 7 3 3 5" xfId="14545" xr:uid="{00000000-0005-0000-0000-0000133B0000}"/>
    <cellStyle name="Normal 3 7 3 4" xfId="3274" xr:uid="{00000000-0005-0000-0000-0000143B0000}"/>
    <cellStyle name="Normal 3 7 3 4 2" xfId="11427" xr:uid="{00000000-0005-0000-0000-0000153B0000}"/>
    <cellStyle name="Normal 3 7 3 5" xfId="5563" xr:uid="{00000000-0005-0000-0000-0000163B0000}"/>
    <cellStyle name="Normal 3 7 3 5 2" xfId="11428" xr:uid="{00000000-0005-0000-0000-0000173B0000}"/>
    <cellStyle name="Normal 3 7 3 6" xfId="11418" xr:uid="{00000000-0005-0000-0000-0000183B0000}"/>
    <cellStyle name="Normal 3 7 3 7" xfId="14542" xr:uid="{00000000-0005-0000-0000-0000193B0000}"/>
    <cellStyle name="Normal 3 7 4" xfId="753" xr:uid="{00000000-0005-0000-0000-00001A3B0000}"/>
    <cellStyle name="Normal 3 7 4 2" xfId="1259" xr:uid="{00000000-0005-0000-0000-00001B3B0000}"/>
    <cellStyle name="Normal 3 7 4 2 2" xfId="3280" xr:uid="{00000000-0005-0000-0000-00001C3B0000}"/>
    <cellStyle name="Normal 3 7 4 2 2 2" xfId="5569" xr:uid="{00000000-0005-0000-0000-00001D3B0000}"/>
    <cellStyle name="Normal 3 7 4 2 2 2 2" xfId="11432" xr:uid="{00000000-0005-0000-0000-00001E3B0000}"/>
    <cellStyle name="Normal 3 7 4 2 2 3" xfId="11431" xr:uid="{00000000-0005-0000-0000-00001F3B0000}"/>
    <cellStyle name="Normal 3 7 4 2 2 4" xfId="14548" xr:uid="{00000000-0005-0000-0000-0000203B0000}"/>
    <cellStyle name="Normal 3 7 4 2 3" xfId="3279" xr:uid="{00000000-0005-0000-0000-0000213B0000}"/>
    <cellStyle name="Normal 3 7 4 2 3 2" xfId="11433" xr:uid="{00000000-0005-0000-0000-0000223B0000}"/>
    <cellStyle name="Normal 3 7 4 2 4" xfId="5568" xr:uid="{00000000-0005-0000-0000-0000233B0000}"/>
    <cellStyle name="Normal 3 7 4 2 4 2" xfId="11434" xr:uid="{00000000-0005-0000-0000-0000243B0000}"/>
    <cellStyle name="Normal 3 7 4 2 5" xfId="11430" xr:uid="{00000000-0005-0000-0000-0000253B0000}"/>
    <cellStyle name="Normal 3 7 4 2 6" xfId="14547" xr:uid="{00000000-0005-0000-0000-0000263B0000}"/>
    <cellStyle name="Normal 3 7 4 3" xfId="1982" xr:uid="{00000000-0005-0000-0000-0000273B0000}"/>
    <cellStyle name="Normal 3 7 4 3 2" xfId="3281" xr:uid="{00000000-0005-0000-0000-0000283B0000}"/>
    <cellStyle name="Normal 3 7 4 3 2 2" xfId="11436" xr:uid="{00000000-0005-0000-0000-0000293B0000}"/>
    <cellStyle name="Normal 3 7 4 3 3" xfId="5570" xr:uid="{00000000-0005-0000-0000-00002A3B0000}"/>
    <cellStyle name="Normal 3 7 4 3 3 2" xfId="11437" xr:uid="{00000000-0005-0000-0000-00002B3B0000}"/>
    <cellStyle name="Normal 3 7 4 3 4" xfId="11435" xr:uid="{00000000-0005-0000-0000-00002C3B0000}"/>
    <cellStyle name="Normal 3 7 4 3 5" xfId="14549" xr:uid="{00000000-0005-0000-0000-00002D3B0000}"/>
    <cellStyle name="Normal 3 7 4 4" xfId="3278" xr:uid="{00000000-0005-0000-0000-00002E3B0000}"/>
    <cellStyle name="Normal 3 7 4 4 2" xfId="11438" xr:uid="{00000000-0005-0000-0000-00002F3B0000}"/>
    <cellStyle name="Normal 3 7 4 5" xfId="5567" xr:uid="{00000000-0005-0000-0000-0000303B0000}"/>
    <cellStyle name="Normal 3 7 4 5 2" xfId="11439" xr:uid="{00000000-0005-0000-0000-0000313B0000}"/>
    <cellStyle name="Normal 3 7 4 6" xfId="11429" xr:uid="{00000000-0005-0000-0000-0000323B0000}"/>
    <cellStyle name="Normal 3 7 4 7" xfId="14546" xr:uid="{00000000-0005-0000-0000-0000333B0000}"/>
    <cellStyle name="Normal 3 7 5" xfId="748" xr:uid="{00000000-0005-0000-0000-0000343B0000}"/>
    <cellStyle name="Normal 3 7 5 2" xfId="3283" xr:uid="{00000000-0005-0000-0000-0000353B0000}"/>
    <cellStyle name="Normal 3 7 5 2 2" xfId="5572" xr:uid="{00000000-0005-0000-0000-0000363B0000}"/>
    <cellStyle name="Normal 3 7 5 2 2 2" xfId="11442" xr:uid="{00000000-0005-0000-0000-0000373B0000}"/>
    <cellStyle name="Normal 3 7 5 2 3" xfId="11441" xr:uid="{00000000-0005-0000-0000-0000383B0000}"/>
    <cellStyle name="Normal 3 7 5 2 4" xfId="14551" xr:uid="{00000000-0005-0000-0000-0000393B0000}"/>
    <cellStyle name="Normal 3 7 5 3" xfId="3282" xr:uid="{00000000-0005-0000-0000-00003A3B0000}"/>
    <cellStyle name="Normal 3 7 5 3 2" xfId="11443" xr:uid="{00000000-0005-0000-0000-00003B3B0000}"/>
    <cellStyle name="Normal 3 7 5 4" xfId="5571" xr:uid="{00000000-0005-0000-0000-00003C3B0000}"/>
    <cellStyle name="Normal 3 7 5 4 2" xfId="11444" xr:uid="{00000000-0005-0000-0000-00003D3B0000}"/>
    <cellStyle name="Normal 3 7 5 5" xfId="11440" xr:uid="{00000000-0005-0000-0000-00003E3B0000}"/>
    <cellStyle name="Normal 3 7 5 6" xfId="14550" xr:uid="{00000000-0005-0000-0000-00003F3B0000}"/>
    <cellStyle name="Normal 3 7 6" xfId="1254" xr:uid="{00000000-0005-0000-0000-0000403B0000}"/>
    <cellStyle name="Normal 3 7 6 2" xfId="3284" xr:uid="{00000000-0005-0000-0000-0000413B0000}"/>
    <cellStyle name="Normal 3 7 6 2 2" xfId="11446" xr:uid="{00000000-0005-0000-0000-0000423B0000}"/>
    <cellStyle name="Normal 3 7 6 3" xfId="5573" xr:uid="{00000000-0005-0000-0000-0000433B0000}"/>
    <cellStyle name="Normal 3 7 6 3 2" xfId="11447" xr:uid="{00000000-0005-0000-0000-0000443B0000}"/>
    <cellStyle name="Normal 3 7 6 4" xfId="11445" xr:uid="{00000000-0005-0000-0000-0000453B0000}"/>
    <cellStyle name="Normal 3 7 6 5" xfId="14552" xr:uid="{00000000-0005-0000-0000-0000463B0000}"/>
    <cellStyle name="Normal 3 7 7" xfId="1977" xr:uid="{00000000-0005-0000-0000-0000473B0000}"/>
    <cellStyle name="Normal 3 7 7 2" xfId="11448" xr:uid="{00000000-0005-0000-0000-0000483B0000}"/>
    <cellStyle name="Normal 3 7 8" xfId="3261" xr:uid="{00000000-0005-0000-0000-0000493B0000}"/>
    <cellStyle name="Normal 3 7 8 2" xfId="11449" xr:uid="{00000000-0005-0000-0000-00004A3B0000}"/>
    <cellStyle name="Normal 3 7 9" xfId="5550" xr:uid="{00000000-0005-0000-0000-00004B3B0000}"/>
    <cellStyle name="Normal 3 7 9 2" xfId="11450" xr:uid="{00000000-0005-0000-0000-00004C3B0000}"/>
    <cellStyle name="Normal 3 8" xfId="242" xr:uid="{00000000-0005-0000-0000-00004D3B0000}"/>
    <cellStyle name="Normal 3 8 10" xfId="11451" xr:uid="{00000000-0005-0000-0000-00004E3B0000}"/>
    <cellStyle name="Normal 3 8 11" xfId="14553" xr:uid="{00000000-0005-0000-0000-00004F3B0000}"/>
    <cellStyle name="Normal 3 8 2" xfId="755" xr:uid="{00000000-0005-0000-0000-0000503B0000}"/>
    <cellStyle name="Normal 3 8 2 2" xfId="756" xr:uid="{00000000-0005-0000-0000-0000513B0000}"/>
    <cellStyle name="Normal 3 8 2 2 2" xfId="1262" xr:uid="{00000000-0005-0000-0000-0000523B0000}"/>
    <cellStyle name="Normal 3 8 2 2 2 2" xfId="3289" xr:uid="{00000000-0005-0000-0000-0000533B0000}"/>
    <cellStyle name="Normal 3 8 2 2 2 2 2" xfId="5578" xr:uid="{00000000-0005-0000-0000-0000543B0000}"/>
    <cellStyle name="Normal 3 8 2 2 2 2 2 2" xfId="11456" xr:uid="{00000000-0005-0000-0000-0000553B0000}"/>
    <cellStyle name="Normal 3 8 2 2 2 2 3" xfId="11455" xr:uid="{00000000-0005-0000-0000-0000563B0000}"/>
    <cellStyle name="Normal 3 8 2 2 2 2 4" xfId="14557" xr:uid="{00000000-0005-0000-0000-0000573B0000}"/>
    <cellStyle name="Normal 3 8 2 2 2 3" xfId="3288" xr:uid="{00000000-0005-0000-0000-0000583B0000}"/>
    <cellStyle name="Normal 3 8 2 2 2 3 2" xfId="11457" xr:uid="{00000000-0005-0000-0000-0000593B0000}"/>
    <cellStyle name="Normal 3 8 2 2 2 4" xfId="5577" xr:uid="{00000000-0005-0000-0000-00005A3B0000}"/>
    <cellStyle name="Normal 3 8 2 2 2 4 2" xfId="11458" xr:uid="{00000000-0005-0000-0000-00005B3B0000}"/>
    <cellStyle name="Normal 3 8 2 2 2 5" xfId="11454" xr:uid="{00000000-0005-0000-0000-00005C3B0000}"/>
    <cellStyle name="Normal 3 8 2 2 2 6" xfId="14556" xr:uid="{00000000-0005-0000-0000-00005D3B0000}"/>
    <cellStyle name="Normal 3 8 2 2 3" xfId="1985" xr:uid="{00000000-0005-0000-0000-00005E3B0000}"/>
    <cellStyle name="Normal 3 8 2 2 3 2" xfId="3290" xr:uid="{00000000-0005-0000-0000-00005F3B0000}"/>
    <cellStyle name="Normal 3 8 2 2 3 2 2" xfId="11460" xr:uid="{00000000-0005-0000-0000-0000603B0000}"/>
    <cellStyle name="Normal 3 8 2 2 3 3" xfId="5579" xr:uid="{00000000-0005-0000-0000-0000613B0000}"/>
    <cellStyle name="Normal 3 8 2 2 3 3 2" xfId="11461" xr:uid="{00000000-0005-0000-0000-0000623B0000}"/>
    <cellStyle name="Normal 3 8 2 2 3 4" xfId="11459" xr:uid="{00000000-0005-0000-0000-0000633B0000}"/>
    <cellStyle name="Normal 3 8 2 2 3 5" xfId="14558" xr:uid="{00000000-0005-0000-0000-0000643B0000}"/>
    <cellStyle name="Normal 3 8 2 2 4" xfId="3287" xr:uid="{00000000-0005-0000-0000-0000653B0000}"/>
    <cellStyle name="Normal 3 8 2 2 4 2" xfId="11462" xr:uid="{00000000-0005-0000-0000-0000663B0000}"/>
    <cellStyle name="Normal 3 8 2 2 5" xfId="5576" xr:uid="{00000000-0005-0000-0000-0000673B0000}"/>
    <cellStyle name="Normal 3 8 2 2 5 2" xfId="11463" xr:uid="{00000000-0005-0000-0000-0000683B0000}"/>
    <cellStyle name="Normal 3 8 2 2 6" xfId="11453" xr:uid="{00000000-0005-0000-0000-0000693B0000}"/>
    <cellStyle name="Normal 3 8 2 2 7" xfId="14555" xr:uid="{00000000-0005-0000-0000-00006A3B0000}"/>
    <cellStyle name="Normal 3 8 2 3" xfId="757" xr:uid="{00000000-0005-0000-0000-00006B3B0000}"/>
    <cellStyle name="Normal 3 8 2 3 2" xfId="1263" xr:uid="{00000000-0005-0000-0000-00006C3B0000}"/>
    <cellStyle name="Normal 3 8 2 3 2 2" xfId="3293" xr:uid="{00000000-0005-0000-0000-00006D3B0000}"/>
    <cellStyle name="Normal 3 8 2 3 2 2 2" xfId="5582" xr:uid="{00000000-0005-0000-0000-00006E3B0000}"/>
    <cellStyle name="Normal 3 8 2 3 2 2 2 2" xfId="11467" xr:uid="{00000000-0005-0000-0000-00006F3B0000}"/>
    <cellStyle name="Normal 3 8 2 3 2 2 3" xfId="11466" xr:uid="{00000000-0005-0000-0000-0000703B0000}"/>
    <cellStyle name="Normal 3 8 2 3 2 2 4" xfId="14561" xr:uid="{00000000-0005-0000-0000-0000713B0000}"/>
    <cellStyle name="Normal 3 8 2 3 2 3" xfId="3292" xr:uid="{00000000-0005-0000-0000-0000723B0000}"/>
    <cellStyle name="Normal 3 8 2 3 2 3 2" xfId="11468" xr:uid="{00000000-0005-0000-0000-0000733B0000}"/>
    <cellStyle name="Normal 3 8 2 3 2 4" xfId="5581" xr:uid="{00000000-0005-0000-0000-0000743B0000}"/>
    <cellStyle name="Normal 3 8 2 3 2 4 2" xfId="11469" xr:uid="{00000000-0005-0000-0000-0000753B0000}"/>
    <cellStyle name="Normal 3 8 2 3 2 5" xfId="11465" xr:uid="{00000000-0005-0000-0000-0000763B0000}"/>
    <cellStyle name="Normal 3 8 2 3 2 6" xfId="14560" xr:uid="{00000000-0005-0000-0000-0000773B0000}"/>
    <cellStyle name="Normal 3 8 2 3 3" xfId="1986" xr:uid="{00000000-0005-0000-0000-0000783B0000}"/>
    <cellStyle name="Normal 3 8 2 3 3 2" xfId="3294" xr:uid="{00000000-0005-0000-0000-0000793B0000}"/>
    <cellStyle name="Normal 3 8 2 3 3 2 2" xfId="11471" xr:uid="{00000000-0005-0000-0000-00007A3B0000}"/>
    <cellStyle name="Normal 3 8 2 3 3 3" xfId="5583" xr:uid="{00000000-0005-0000-0000-00007B3B0000}"/>
    <cellStyle name="Normal 3 8 2 3 3 3 2" xfId="11472" xr:uid="{00000000-0005-0000-0000-00007C3B0000}"/>
    <cellStyle name="Normal 3 8 2 3 3 4" xfId="11470" xr:uid="{00000000-0005-0000-0000-00007D3B0000}"/>
    <cellStyle name="Normal 3 8 2 3 3 5" xfId="14562" xr:uid="{00000000-0005-0000-0000-00007E3B0000}"/>
    <cellStyle name="Normal 3 8 2 3 4" xfId="3291" xr:uid="{00000000-0005-0000-0000-00007F3B0000}"/>
    <cellStyle name="Normal 3 8 2 3 4 2" xfId="11473" xr:uid="{00000000-0005-0000-0000-0000803B0000}"/>
    <cellStyle name="Normal 3 8 2 3 5" xfId="5580" xr:uid="{00000000-0005-0000-0000-0000813B0000}"/>
    <cellStyle name="Normal 3 8 2 3 5 2" xfId="11474" xr:uid="{00000000-0005-0000-0000-0000823B0000}"/>
    <cellStyle name="Normal 3 8 2 3 6" xfId="11464" xr:uid="{00000000-0005-0000-0000-0000833B0000}"/>
    <cellStyle name="Normal 3 8 2 3 7" xfId="14559" xr:uid="{00000000-0005-0000-0000-0000843B0000}"/>
    <cellStyle name="Normal 3 8 2 4" xfId="1261" xr:uid="{00000000-0005-0000-0000-0000853B0000}"/>
    <cellStyle name="Normal 3 8 2 4 2" xfId="3296" xr:uid="{00000000-0005-0000-0000-0000863B0000}"/>
    <cellStyle name="Normal 3 8 2 4 2 2" xfId="5585" xr:uid="{00000000-0005-0000-0000-0000873B0000}"/>
    <cellStyle name="Normal 3 8 2 4 2 2 2" xfId="11477" xr:uid="{00000000-0005-0000-0000-0000883B0000}"/>
    <cellStyle name="Normal 3 8 2 4 2 3" xfId="11476" xr:uid="{00000000-0005-0000-0000-0000893B0000}"/>
    <cellStyle name="Normal 3 8 2 4 2 4" xfId="14564" xr:uid="{00000000-0005-0000-0000-00008A3B0000}"/>
    <cellStyle name="Normal 3 8 2 4 3" xfId="3295" xr:uid="{00000000-0005-0000-0000-00008B3B0000}"/>
    <cellStyle name="Normal 3 8 2 4 3 2" xfId="11478" xr:uid="{00000000-0005-0000-0000-00008C3B0000}"/>
    <cellStyle name="Normal 3 8 2 4 4" xfId="5584" xr:uid="{00000000-0005-0000-0000-00008D3B0000}"/>
    <cellStyle name="Normal 3 8 2 4 4 2" xfId="11479" xr:uid="{00000000-0005-0000-0000-00008E3B0000}"/>
    <cellStyle name="Normal 3 8 2 4 5" xfId="11475" xr:uid="{00000000-0005-0000-0000-00008F3B0000}"/>
    <cellStyle name="Normal 3 8 2 4 6" xfId="14563" xr:uid="{00000000-0005-0000-0000-0000903B0000}"/>
    <cellStyle name="Normal 3 8 2 5" xfId="1984" xr:uid="{00000000-0005-0000-0000-0000913B0000}"/>
    <cellStyle name="Normal 3 8 2 5 2" xfId="3297" xr:uid="{00000000-0005-0000-0000-0000923B0000}"/>
    <cellStyle name="Normal 3 8 2 5 2 2" xfId="11481" xr:uid="{00000000-0005-0000-0000-0000933B0000}"/>
    <cellStyle name="Normal 3 8 2 5 3" xfId="5586" xr:uid="{00000000-0005-0000-0000-0000943B0000}"/>
    <cellStyle name="Normal 3 8 2 5 3 2" xfId="11482" xr:uid="{00000000-0005-0000-0000-0000953B0000}"/>
    <cellStyle name="Normal 3 8 2 5 4" xfId="11480" xr:uid="{00000000-0005-0000-0000-0000963B0000}"/>
    <cellStyle name="Normal 3 8 2 5 5" xfId="14565" xr:uid="{00000000-0005-0000-0000-0000973B0000}"/>
    <cellStyle name="Normal 3 8 2 6" xfId="3286" xr:uid="{00000000-0005-0000-0000-0000983B0000}"/>
    <cellStyle name="Normal 3 8 2 6 2" xfId="11483" xr:uid="{00000000-0005-0000-0000-0000993B0000}"/>
    <cellStyle name="Normal 3 8 2 7" xfId="5575" xr:uid="{00000000-0005-0000-0000-00009A3B0000}"/>
    <cellStyle name="Normal 3 8 2 7 2" xfId="11484" xr:uid="{00000000-0005-0000-0000-00009B3B0000}"/>
    <cellStyle name="Normal 3 8 2 8" xfId="11452" xr:uid="{00000000-0005-0000-0000-00009C3B0000}"/>
    <cellStyle name="Normal 3 8 2 9" xfId="14554" xr:uid="{00000000-0005-0000-0000-00009D3B0000}"/>
    <cellStyle name="Normal 3 8 3" xfId="758" xr:uid="{00000000-0005-0000-0000-00009E3B0000}"/>
    <cellStyle name="Normal 3 8 3 2" xfId="1264" xr:uid="{00000000-0005-0000-0000-00009F3B0000}"/>
    <cellStyle name="Normal 3 8 3 2 2" xfId="3300" xr:uid="{00000000-0005-0000-0000-0000A03B0000}"/>
    <cellStyle name="Normal 3 8 3 2 2 2" xfId="5589" xr:uid="{00000000-0005-0000-0000-0000A13B0000}"/>
    <cellStyle name="Normal 3 8 3 2 2 2 2" xfId="11488" xr:uid="{00000000-0005-0000-0000-0000A23B0000}"/>
    <cellStyle name="Normal 3 8 3 2 2 3" xfId="11487" xr:uid="{00000000-0005-0000-0000-0000A33B0000}"/>
    <cellStyle name="Normal 3 8 3 2 2 4" xfId="14568" xr:uid="{00000000-0005-0000-0000-0000A43B0000}"/>
    <cellStyle name="Normal 3 8 3 2 3" xfId="3299" xr:uid="{00000000-0005-0000-0000-0000A53B0000}"/>
    <cellStyle name="Normal 3 8 3 2 3 2" xfId="11489" xr:uid="{00000000-0005-0000-0000-0000A63B0000}"/>
    <cellStyle name="Normal 3 8 3 2 4" xfId="5588" xr:uid="{00000000-0005-0000-0000-0000A73B0000}"/>
    <cellStyle name="Normal 3 8 3 2 4 2" xfId="11490" xr:uid="{00000000-0005-0000-0000-0000A83B0000}"/>
    <cellStyle name="Normal 3 8 3 2 5" xfId="11486" xr:uid="{00000000-0005-0000-0000-0000A93B0000}"/>
    <cellStyle name="Normal 3 8 3 2 6" xfId="14567" xr:uid="{00000000-0005-0000-0000-0000AA3B0000}"/>
    <cellStyle name="Normal 3 8 3 3" xfId="1987" xr:uid="{00000000-0005-0000-0000-0000AB3B0000}"/>
    <cellStyle name="Normal 3 8 3 3 2" xfId="3301" xr:uid="{00000000-0005-0000-0000-0000AC3B0000}"/>
    <cellStyle name="Normal 3 8 3 3 2 2" xfId="11492" xr:uid="{00000000-0005-0000-0000-0000AD3B0000}"/>
    <cellStyle name="Normal 3 8 3 3 3" xfId="5590" xr:uid="{00000000-0005-0000-0000-0000AE3B0000}"/>
    <cellStyle name="Normal 3 8 3 3 3 2" xfId="11493" xr:uid="{00000000-0005-0000-0000-0000AF3B0000}"/>
    <cellStyle name="Normal 3 8 3 3 4" xfId="11491" xr:uid="{00000000-0005-0000-0000-0000B03B0000}"/>
    <cellStyle name="Normal 3 8 3 3 5" xfId="14569" xr:uid="{00000000-0005-0000-0000-0000B13B0000}"/>
    <cellStyle name="Normal 3 8 3 4" xfId="3298" xr:uid="{00000000-0005-0000-0000-0000B23B0000}"/>
    <cellStyle name="Normal 3 8 3 4 2" xfId="11494" xr:uid="{00000000-0005-0000-0000-0000B33B0000}"/>
    <cellStyle name="Normal 3 8 3 5" xfId="5587" xr:uid="{00000000-0005-0000-0000-0000B43B0000}"/>
    <cellStyle name="Normal 3 8 3 5 2" xfId="11495" xr:uid="{00000000-0005-0000-0000-0000B53B0000}"/>
    <cellStyle name="Normal 3 8 3 6" xfId="11485" xr:uid="{00000000-0005-0000-0000-0000B63B0000}"/>
    <cellStyle name="Normal 3 8 3 7" xfId="14566" xr:uid="{00000000-0005-0000-0000-0000B73B0000}"/>
    <cellStyle name="Normal 3 8 4" xfId="759" xr:uid="{00000000-0005-0000-0000-0000B83B0000}"/>
    <cellStyle name="Normal 3 8 4 2" xfId="1265" xr:uid="{00000000-0005-0000-0000-0000B93B0000}"/>
    <cellStyle name="Normal 3 8 4 2 2" xfId="3304" xr:uid="{00000000-0005-0000-0000-0000BA3B0000}"/>
    <cellStyle name="Normal 3 8 4 2 2 2" xfId="5593" xr:uid="{00000000-0005-0000-0000-0000BB3B0000}"/>
    <cellStyle name="Normal 3 8 4 2 2 2 2" xfId="11499" xr:uid="{00000000-0005-0000-0000-0000BC3B0000}"/>
    <cellStyle name="Normal 3 8 4 2 2 3" xfId="11498" xr:uid="{00000000-0005-0000-0000-0000BD3B0000}"/>
    <cellStyle name="Normal 3 8 4 2 2 4" xfId="14572" xr:uid="{00000000-0005-0000-0000-0000BE3B0000}"/>
    <cellStyle name="Normal 3 8 4 2 3" xfId="3303" xr:uid="{00000000-0005-0000-0000-0000BF3B0000}"/>
    <cellStyle name="Normal 3 8 4 2 3 2" xfId="11500" xr:uid="{00000000-0005-0000-0000-0000C03B0000}"/>
    <cellStyle name="Normal 3 8 4 2 4" xfId="5592" xr:uid="{00000000-0005-0000-0000-0000C13B0000}"/>
    <cellStyle name="Normal 3 8 4 2 4 2" xfId="11501" xr:uid="{00000000-0005-0000-0000-0000C23B0000}"/>
    <cellStyle name="Normal 3 8 4 2 5" xfId="11497" xr:uid="{00000000-0005-0000-0000-0000C33B0000}"/>
    <cellStyle name="Normal 3 8 4 2 6" xfId="14571" xr:uid="{00000000-0005-0000-0000-0000C43B0000}"/>
    <cellStyle name="Normal 3 8 4 3" xfId="1988" xr:uid="{00000000-0005-0000-0000-0000C53B0000}"/>
    <cellStyle name="Normal 3 8 4 3 2" xfId="3305" xr:uid="{00000000-0005-0000-0000-0000C63B0000}"/>
    <cellStyle name="Normal 3 8 4 3 2 2" xfId="11503" xr:uid="{00000000-0005-0000-0000-0000C73B0000}"/>
    <cellStyle name="Normal 3 8 4 3 3" xfId="5594" xr:uid="{00000000-0005-0000-0000-0000C83B0000}"/>
    <cellStyle name="Normal 3 8 4 3 3 2" xfId="11504" xr:uid="{00000000-0005-0000-0000-0000C93B0000}"/>
    <cellStyle name="Normal 3 8 4 3 4" xfId="11502" xr:uid="{00000000-0005-0000-0000-0000CA3B0000}"/>
    <cellStyle name="Normal 3 8 4 3 5" xfId="14573" xr:uid="{00000000-0005-0000-0000-0000CB3B0000}"/>
    <cellStyle name="Normal 3 8 4 4" xfId="3302" xr:uid="{00000000-0005-0000-0000-0000CC3B0000}"/>
    <cellStyle name="Normal 3 8 4 4 2" xfId="11505" xr:uid="{00000000-0005-0000-0000-0000CD3B0000}"/>
    <cellStyle name="Normal 3 8 4 5" xfId="5591" xr:uid="{00000000-0005-0000-0000-0000CE3B0000}"/>
    <cellStyle name="Normal 3 8 4 5 2" xfId="11506" xr:uid="{00000000-0005-0000-0000-0000CF3B0000}"/>
    <cellStyle name="Normal 3 8 4 6" xfId="11496" xr:uid="{00000000-0005-0000-0000-0000D03B0000}"/>
    <cellStyle name="Normal 3 8 4 7" xfId="14570" xr:uid="{00000000-0005-0000-0000-0000D13B0000}"/>
    <cellStyle name="Normal 3 8 5" xfId="754" xr:uid="{00000000-0005-0000-0000-0000D23B0000}"/>
    <cellStyle name="Normal 3 8 5 2" xfId="3307" xr:uid="{00000000-0005-0000-0000-0000D33B0000}"/>
    <cellStyle name="Normal 3 8 5 2 2" xfId="5596" xr:uid="{00000000-0005-0000-0000-0000D43B0000}"/>
    <cellStyle name="Normal 3 8 5 2 2 2" xfId="11509" xr:uid="{00000000-0005-0000-0000-0000D53B0000}"/>
    <cellStyle name="Normal 3 8 5 2 3" xfId="11508" xr:uid="{00000000-0005-0000-0000-0000D63B0000}"/>
    <cellStyle name="Normal 3 8 5 2 4" xfId="14575" xr:uid="{00000000-0005-0000-0000-0000D73B0000}"/>
    <cellStyle name="Normal 3 8 5 3" xfId="3306" xr:uid="{00000000-0005-0000-0000-0000D83B0000}"/>
    <cellStyle name="Normal 3 8 5 3 2" xfId="11510" xr:uid="{00000000-0005-0000-0000-0000D93B0000}"/>
    <cellStyle name="Normal 3 8 5 4" xfId="5595" xr:uid="{00000000-0005-0000-0000-0000DA3B0000}"/>
    <cellStyle name="Normal 3 8 5 4 2" xfId="11511" xr:uid="{00000000-0005-0000-0000-0000DB3B0000}"/>
    <cellStyle name="Normal 3 8 5 5" xfId="11507" xr:uid="{00000000-0005-0000-0000-0000DC3B0000}"/>
    <cellStyle name="Normal 3 8 5 6" xfId="14574" xr:uid="{00000000-0005-0000-0000-0000DD3B0000}"/>
    <cellStyle name="Normal 3 8 6" xfId="1260" xr:uid="{00000000-0005-0000-0000-0000DE3B0000}"/>
    <cellStyle name="Normal 3 8 6 2" xfId="3308" xr:uid="{00000000-0005-0000-0000-0000DF3B0000}"/>
    <cellStyle name="Normal 3 8 6 2 2" xfId="11513" xr:uid="{00000000-0005-0000-0000-0000E03B0000}"/>
    <cellStyle name="Normal 3 8 6 3" xfId="5597" xr:uid="{00000000-0005-0000-0000-0000E13B0000}"/>
    <cellStyle name="Normal 3 8 6 3 2" xfId="11514" xr:uid="{00000000-0005-0000-0000-0000E23B0000}"/>
    <cellStyle name="Normal 3 8 6 4" xfId="11512" xr:uid="{00000000-0005-0000-0000-0000E33B0000}"/>
    <cellStyle name="Normal 3 8 6 5" xfId="14576" xr:uid="{00000000-0005-0000-0000-0000E43B0000}"/>
    <cellStyle name="Normal 3 8 7" xfId="1983" xr:uid="{00000000-0005-0000-0000-0000E53B0000}"/>
    <cellStyle name="Normal 3 8 7 2" xfId="11515" xr:uid="{00000000-0005-0000-0000-0000E63B0000}"/>
    <cellStyle name="Normal 3 8 8" xfId="3285" xr:uid="{00000000-0005-0000-0000-0000E73B0000}"/>
    <cellStyle name="Normal 3 8 8 2" xfId="11516" xr:uid="{00000000-0005-0000-0000-0000E83B0000}"/>
    <cellStyle name="Normal 3 8 9" xfId="5574" xr:uid="{00000000-0005-0000-0000-0000E93B0000}"/>
    <cellStyle name="Normal 3 8 9 2" xfId="11517" xr:uid="{00000000-0005-0000-0000-0000EA3B0000}"/>
    <cellStyle name="Normal 3 9" xfId="243" xr:uid="{00000000-0005-0000-0000-0000EB3B0000}"/>
    <cellStyle name="Normal 3 9 10" xfId="11518" xr:uid="{00000000-0005-0000-0000-0000EC3B0000}"/>
    <cellStyle name="Normal 3 9 11" xfId="14577" xr:uid="{00000000-0005-0000-0000-0000ED3B0000}"/>
    <cellStyle name="Normal 3 9 2" xfId="761" xr:uid="{00000000-0005-0000-0000-0000EE3B0000}"/>
    <cellStyle name="Normal 3 9 2 2" xfId="762" xr:uid="{00000000-0005-0000-0000-0000EF3B0000}"/>
    <cellStyle name="Normal 3 9 2 2 2" xfId="1268" xr:uid="{00000000-0005-0000-0000-0000F03B0000}"/>
    <cellStyle name="Normal 3 9 2 2 2 2" xfId="3313" xr:uid="{00000000-0005-0000-0000-0000F13B0000}"/>
    <cellStyle name="Normal 3 9 2 2 2 2 2" xfId="5602" xr:uid="{00000000-0005-0000-0000-0000F23B0000}"/>
    <cellStyle name="Normal 3 9 2 2 2 2 2 2" xfId="11523" xr:uid="{00000000-0005-0000-0000-0000F33B0000}"/>
    <cellStyle name="Normal 3 9 2 2 2 2 3" xfId="11522" xr:uid="{00000000-0005-0000-0000-0000F43B0000}"/>
    <cellStyle name="Normal 3 9 2 2 2 2 4" xfId="14581" xr:uid="{00000000-0005-0000-0000-0000F53B0000}"/>
    <cellStyle name="Normal 3 9 2 2 2 3" xfId="3312" xr:uid="{00000000-0005-0000-0000-0000F63B0000}"/>
    <cellStyle name="Normal 3 9 2 2 2 3 2" xfId="11524" xr:uid="{00000000-0005-0000-0000-0000F73B0000}"/>
    <cellStyle name="Normal 3 9 2 2 2 4" xfId="5601" xr:uid="{00000000-0005-0000-0000-0000F83B0000}"/>
    <cellStyle name="Normal 3 9 2 2 2 4 2" xfId="11525" xr:uid="{00000000-0005-0000-0000-0000F93B0000}"/>
    <cellStyle name="Normal 3 9 2 2 2 5" xfId="11521" xr:uid="{00000000-0005-0000-0000-0000FA3B0000}"/>
    <cellStyle name="Normal 3 9 2 2 2 6" xfId="14580" xr:uid="{00000000-0005-0000-0000-0000FB3B0000}"/>
    <cellStyle name="Normal 3 9 2 2 3" xfId="1991" xr:uid="{00000000-0005-0000-0000-0000FC3B0000}"/>
    <cellStyle name="Normal 3 9 2 2 3 2" xfId="3314" xr:uid="{00000000-0005-0000-0000-0000FD3B0000}"/>
    <cellStyle name="Normal 3 9 2 2 3 2 2" xfId="11527" xr:uid="{00000000-0005-0000-0000-0000FE3B0000}"/>
    <cellStyle name="Normal 3 9 2 2 3 3" xfId="5603" xr:uid="{00000000-0005-0000-0000-0000FF3B0000}"/>
    <cellStyle name="Normal 3 9 2 2 3 3 2" xfId="11528" xr:uid="{00000000-0005-0000-0000-0000003C0000}"/>
    <cellStyle name="Normal 3 9 2 2 3 4" xfId="11526" xr:uid="{00000000-0005-0000-0000-0000013C0000}"/>
    <cellStyle name="Normal 3 9 2 2 3 5" xfId="14582" xr:uid="{00000000-0005-0000-0000-0000023C0000}"/>
    <cellStyle name="Normal 3 9 2 2 4" xfId="3311" xr:uid="{00000000-0005-0000-0000-0000033C0000}"/>
    <cellStyle name="Normal 3 9 2 2 4 2" xfId="11529" xr:uid="{00000000-0005-0000-0000-0000043C0000}"/>
    <cellStyle name="Normal 3 9 2 2 5" xfId="5600" xr:uid="{00000000-0005-0000-0000-0000053C0000}"/>
    <cellStyle name="Normal 3 9 2 2 5 2" xfId="11530" xr:uid="{00000000-0005-0000-0000-0000063C0000}"/>
    <cellStyle name="Normal 3 9 2 2 6" xfId="11520" xr:uid="{00000000-0005-0000-0000-0000073C0000}"/>
    <cellStyle name="Normal 3 9 2 2 7" xfId="14579" xr:uid="{00000000-0005-0000-0000-0000083C0000}"/>
    <cellStyle name="Normal 3 9 2 3" xfId="763" xr:uid="{00000000-0005-0000-0000-0000093C0000}"/>
    <cellStyle name="Normal 3 9 2 3 2" xfId="1269" xr:uid="{00000000-0005-0000-0000-00000A3C0000}"/>
    <cellStyle name="Normal 3 9 2 3 2 2" xfId="3317" xr:uid="{00000000-0005-0000-0000-00000B3C0000}"/>
    <cellStyle name="Normal 3 9 2 3 2 2 2" xfId="5606" xr:uid="{00000000-0005-0000-0000-00000C3C0000}"/>
    <cellStyle name="Normal 3 9 2 3 2 2 2 2" xfId="11534" xr:uid="{00000000-0005-0000-0000-00000D3C0000}"/>
    <cellStyle name="Normal 3 9 2 3 2 2 3" xfId="11533" xr:uid="{00000000-0005-0000-0000-00000E3C0000}"/>
    <cellStyle name="Normal 3 9 2 3 2 2 4" xfId="14585" xr:uid="{00000000-0005-0000-0000-00000F3C0000}"/>
    <cellStyle name="Normal 3 9 2 3 2 3" xfId="3316" xr:uid="{00000000-0005-0000-0000-0000103C0000}"/>
    <cellStyle name="Normal 3 9 2 3 2 3 2" xfId="11535" xr:uid="{00000000-0005-0000-0000-0000113C0000}"/>
    <cellStyle name="Normal 3 9 2 3 2 4" xfId="5605" xr:uid="{00000000-0005-0000-0000-0000123C0000}"/>
    <cellStyle name="Normal 3 9 2 3 2 4 2" xfId="11536" xr:uid="{00000000-0005-0000-0000-0000133C0000}"/>
    <cellStyle name="Normal 3 9 2 3 2 5" xfId="11532" xr:uid="{00000000-0005-0000-0000-0000143C0000}"/>
    <cellStyle name="Normal 3 9 2 3 2 6" xfId="14584" xr:uid="{00000000-0005-0000-0000-0000153C0000}"/>
    <cellStyle name="Normal 3 9 2 3 3" xfId="1992" xr:uid="{00000000-0005-0000-0000-0000163C0000}"/>
    <cellStyle name="Normal 3 9 2 3 3 2" xfId="3318" xr:uid="{00000000-0005-0000-0000-0000173C0000}"/>
    <cellStyle name="Normal 3 9 2 3 3 2 2" xfId="11538" xr:uid="{00000000-0005-0000-0000-0000183C0000}"/>
    <cellStyle name="Normal 3 9 2 3 3 3" xfId="5607" xr:uid="{00000000-0005-0000-0000-0000193C0000}"/>
    <cellStyle name="Normal 3 9 2 3 3 3 2" xfId="11539" xr:uid="{00000000-0005-0000-0000-00001A3C0000}"/>
    <cellStyle name="Normal 3 9 2 3 3 4" xfId="11537" xr:uid="{00000000-0005-0000-0000-00001B3C0000}"/>
    <cellStyle name="Normal 3 9 2 3 3 5" xfId="14586" xr:uid="{00000000-0005-0000-0000-00001C3C0000}"/>
    <cellStyle name="Normal 3 9 2 3 4" xfId="3315" xr:uid="{00000000-0005-0000-0000-00001D3C0000}"/>
    <cellStyle name="Normal 3 9 2 3 4 2" xfId="11540" xr:uid="{00000000-0005-0000-0000-00001E3C0000}"/>
    <cellStyle name="Normal 3 9 2 3 5" xfId="5604" xr:uid="{00000000-0005-0000-0000-00001F3C0000}"/>
    <cellStyle name="Normal 3 9 2 3 5 2" xfId="11541" xr:uid="{00000000-0005-0000-0000-0000203C0000}"/>
    <cellStyle name="Normal 3 9 2 3 6" xfId="11531" xr:uid="{00000000-0005-0000-0000-0000213C0000}"/>
    <cellStyle name="Normal 3 9 2 3 7" xfId="14583" xr:uid="{00000000-0005-0000-0000-0000223C0000}"/>
    <cellStyle name="Normal 3 9 2 4" xfId="1267" xr:uid="{00000000-0005-0000-0000-0000233C0000}"/>
    <cellStyle name="Normal 3 9 2 4 2" xfId="3320" xr:uid="{00000000-0005-0000-0000-0000243C0000}"/>
    <cellStyle name="Normal 3 9 2 4 2 2" xfId="5609" xr:uid="{00000000-0005-0000-0000-0000253C0000}"/>
    <cellStyle name="Normal 3 9 2 4 2 2 2" xfId="11544" xr:uid="{00000000-0005-0000-0000-0000263C0000}"/>
    <cellStyle name="Normal 3 9 2 4 2 3" xfId="11543" xr:uid="{00000000-0005-0000-0000-0000273C0000}"/>
    <cellStyle name="Normal 3 9 2 4 2 4" xfId="14588" xr:uid="{00000000-0005-0000-0000-0000283C0000}"/>
    <cellStyle name="Normal 3 9 2 4 3" xfId="3319" xr:uid="{00000000-0005-0000-0000-0000293C0000}"/>
    <cellStyle name="Normal 3 9 2 4 3 2" xfId="11545" xr:uid="{00000000-0005-0000-0000-00002A3C0000}"/>
    <cellStyle name="Normal 3 9 2 4 4" xfId="5608" xr:uid="{00000000-0005-0000-0000-00002B3C0000}"/>
    <cellStyle name="Normal 3 9 2 4 4 2" xfId="11546" xr:uid="{00000000-0005-0000-0000-00002C3C0000}"/>
    <cellStyle name="Normal 3 9 2 4 5" xfId="11542" xr:uid="{00000000-0005-0000-0000-00002D3C0000}"/>
    <cellStyle name="Normal 3 9 2 4 6" xfId="14587" xr:uid="{00000000-0005-0000-0000-00002E3C0000}"/>
    <cellStyle name="Normal 3 9 2 5" xfId="1990" xr:uid="{00000000-0005-0000-0000-00002F3C0000}"/>
    <cellStyle name="Normal 3 9 2 5 2" xfId="3321" xr:uid="{00000000-0005-0000-0000-0000303C0000}"/>
    <cellStyle name="Normal 3 9 2 5 2 2" xfId="11548" xr:uid="{00000000-0005-0000-0000-0000313C0000}"/>
    <cellStyle name="Normal 3 9 2 5 3" xfId="5610" xr:uid="{00000000-0005-0000-0000-0000323C0000}"/>
    <cellStyle name="Normal 3 9 2 5 3 2" xfId="11549" xr:uid="{00000000-0005-0000-0000-0000333C0000}"/>
    <cellStyle name="Normal 3 9 2 5 4" xfId="11547" xr:uid="{00000000-0005-0000-0000-0000343C0000}"/>
    <cellStyle name="Normal 3 9 2 5 5" xfId="14589" xr:uid="{00000000-0005-0000-0000-0000353C0000}"/>
    <cellStyle name="Normal 3 9 2 6" xfId="3310" xr:uid="{00000000-0005-0000-0000-0000363C0000}"/>
    <cellStyle name="Normal 3 9 2 6 2" xfId="11550" xr:uid="{00000000-0005-0000-0000-0000373C0000}"/>
    <cellStyle name="Normal 3 9 2 7" xfId="5599" xr:uid="{00000000-0005-0000-0000-0000383C0000}"/>
    <cellStyle name="Normal 3 9 2 7 2" xfId="11551" xr:uid="{00000000-0005-0000-0000-0000393C0000}"/>
    <cellStyle name="Normal 3 9 2 8" xfId="11519" xr:uid="{00000000-0005-0000-0000-00003A3C0000}"/>
    <cellStyle name="Normal 3 9 2 9" xfId="14578" xr:uid="{00000000-0005-0000-0000-00003B3C0000}"/>
    <cellStyle name="Normal 3 9 3" xfId="764" xr:uid="{00000000-0005-0000-0000-00003C3C0000}"/>
    <cellStyle name="Normal 3 9 3 2" xfId="1270" xr:uid="{00000000-0005-0000-0000-00003D3C0000}"/>
    <cellStyle name="Normal 3 9 3 2 2" xfId="3324" xr:uid="{00000000-0005-0000-0000-00003E3C0000}"/>
    <cellStyle name="Normal 3 9 3 2 2 2" xfId="5613" xr:uid="{00000000-0005-0000-0000-00003F3C0000}"/>
    <cellStyle name="Normal 3 9 3 2 2 2 2" xfId="11555" xr:uid="{00000000-0005-0000-0000-0000403C0000}"/>
    <cellStyle name="Normal 3 9 3 2 2 3" xfId="11554" xr:uid="{00000000-0005-0000-0000-0000413C0000}"/>
    <cellStyle name="Normal 3 9 3 2 2 4" xfId="14592" xr:uid="{00000000-0005-0000-0000-0000423C0000}"/>
    <cellStyle name="Normal 3 9 3 2 3" xfId="3323" xr:uid="{00000000-0005-0000-0000-0000433C0000}"/>
    <cellStyle name="Normal 3 9 3 2 3 2" xfId="11556" xr:uid="{00000000-0005-0000-0000-0000443C0000}"/>
    <cellStyle name="Normal 3 9 3 2 4" xfId="5612" xr:uid="{00000000-0005-0000-0000-0000453C0000}"/>
    <cellStyle name="Normal 3 9 3 2 4 2" xfId="11557" xr:uid="{00000000-0005-0000-0000-0000463C0000}"/>
    <cellStyle name="Normal 3 9 3 2 5" xfId="11553" xr:uid="{00000000-0005-0000-0000-0000473C0000}"/>
    <cellStyle name="Normal 3 9 3 2 6" xfId="14591" xr:uid="{00000000-0005-0000-0000-0000483C0000}"/>
    <cellStyle name="Normal 3 9 3 3" xfId="1993" xr:uid="{00000000-0005-0000-0000-0000493C0000}"/>
    <cellStyle name="Normal 3 9 3 3 2" xfId="3325" xr:uid="{00000000-0005-0000-0000-00004A3C0000}"/>
    <cellStyle name="Normal 3 9 3 3 2 2" xfId="11559" xr:uid="{00000000-0005-0000-0000-00004B3C0000}"/>
    <cellStyle name="Normal 3 9 3 3 3" xfId="5614" xr:uid="{00000000-0005-0000-0000-00004C3C0000}"/>
    <cellStyle name="Normal 3 9 3 3 3 2" xfId="11560" xr:uid="{00000000-0005-0000-0000-00004D3C0000}"/>
    <cellStyle name="Normal 3 9 3 3 4" xfId="11558" xr:uid="{00000000-0005-0000-0000-00004E3C0000}"/>
    <cellStyle name="Normal 3 9 3 3 5" xfId="14593" xr:uid="{00000000-0005-0000-0000-00004F3C0000}"/>
    <cellStyle name="Normal 3 9 3 4" xfId="3322" xr:uid="{00000000-0005-0000-0000-0000503C0000}"/>
    <cellStyle name="Normal 3 9 3 4 2" xfId="11561" xr:uid="{00000000-0005-0000-0000-0000513C0000}"/>
    <cellStyle name="Normal 3 9 3 5" xfId="5611" xr:uid="{00000000-0005-0000-0000-0000523C0000}"/>
    <cellStyle name="Normal 3 9 3 5 2" xfId="11562" xr:uid="{00000000-0005-0000-0000-0000533C0000}"/>
    <cellStyle name="Normal 3 9 3 6" xfId="11552" xr:uid="{00000000-0005-0000-0000-0000543C0000}"/>
    <cellStyle name="Normal 3 9 3 7" xfId="14590" xr:uid="{00000000-0005-0000-0000-0000553C0000}"/>
    <cellStyle name="Normal 3 9 4" xfId="765" xr:uid="{00000000-0005-0000-0000-0000563C0000}"/>
    <cellStyle name="Normal 3 9 4 2" xfId="1271" xr:uid="{00000000-0005-0000-0000-0000573C0000}"/>
    <cellStyle name="Normal 3 9 4 2 2" xfId="3328" xr:uid="{00000000-0005-0000-0000-0000583C0000}"/>
    <cellStyle name="Normal 3 9 4 2 2 2" xfId="5617" xr:uid="{00000000-0005-0000-0000-0000593C0000}"/>
    <cellStyle name="Normal 3 9 4 2 2 2 2" xfId="11566" xr:uid="{00000000-0005-0000-0000-00005A3C0000}"/>
    <cellStyle name="Normal 3 9 4 2 2 3" xfId="11565" xr:uid="{00000000-0005-0000-0000-00005B3C0000}"/>
    <cellStyle name="Normal 3 9 4 2 2 4" xfId="14596" xr:uid="{00000000-0005-0000-0000-00005C3C0000}"/>
    <cellStyle name="Normal 3 9 4 2 3" xfId="3327" xr:uid="{00000000-0005-0000-0000-00005D3C0000}"/>
    <cellStyle name="Normal 3 9 4 2 3 2" xfId="11567" xr:uid="{00000000-0005-0000-0000-00005E3C0000}"/>
    <cellStyle name="Normal 3 9 4 2 4" xfId="5616" xr:uid="{00000000-0005-0000-0000-00005F3C0000}"/>
    <cellStyle name="Normal 3 9 4 2 4 2" xfId="11568" xr:uid="{00000000-0005-0000-0000-0000603C0000}"/>
    <cellStyle name="Normal 3 9 4 2 5" xfId="11564" xr:uid="{00000000-0005-0000-0000-0000613C0000}"/>
    <cellStyle name="Normal 3 9 4 2 6" xfId="14595" xr:uid="{00000000-0005-0000-0000-0000623C0000}"/>
    <cellStyle name="Normal 3 9 4 3" xfId="1994" xr:uid="{00000000-0005-0000-0000-0000633C0000}"/>
    <cellStyle name="Normal 3 9 4 3 2" xfId="3329" xr:uid="{00000000-0005-0000-0000-0000643C0000}"/>
    <cellStyle name="Normal 3 9 4 3 2 2" xfId="11570" xr:uid="{00000000-0005-0000-0000-0000653C0000}"/>
    <cellStyle name="Normal 3 9 4 3 3" xfId="5618" xr:uid="{00000000-0005-0000-0000-0000663C0000}"/>
    <cellStyle name="Normal 3 9 4 3 3 2" xfId="11571" xr:uid="{00000000-0005-0000-0000-0000673C0000}"/>
    <cellStyle name="Normal 3 9 4 3 4" xfId="11569" xr:uid="{00000000-0005-0000-0000-0000683C0000}"/>
    <cellStyle name="Normal 3 9 4 3 5" xfId="14597" xr:uid="{00000000-0005-0000-0000-0000693C0000}"/>
    <cellStyle name="Normal 3 9 4 4" xfId="3326" xr:uid="{00000000-0005-0000-0000-00006A3C0000}"/>
    <cellStyle name="Normal 3 9 4 4 2" xfId="11572" xr:uid="{00000000-0005-0000-0000-00006B3C0000}"/>
    <cellStyle name="Normal 3 9 4 5" xfId="5615" xr:uid="{00000000-0005-0000-0000-00006C3C0000}"/>
    <cellStyle name="Normal 3 9 4 5 2" xfId="11573" xr:uid="{00000000-0005-0000-0000-00006D3C0000}"/>
    <cellStyle name="Normal 3 9 4 6" xfId="11563" xr:uid="{00000000-0005-0000-0000-00006E3C0000}"/>
    <cellStyle name="Normal 3 9 4 7" xfId="14594" xr:uid="{00000000-0005-0000-0000-00006F3C0000}"/>
    <cellStyle name="Normal 3 9 5" xfId="760" xr:uid="{00000000-0005-0000-0000-0000703C0000}"/>
    <cellStyle name="Normal 3 9 5 2" xfId="3331" xr:uid="{00000000-0005-0000-0000-0000713C0000}"/>
    <cellStyle name="Normal 3 9 5 2 2" xfId="5620" xr:uid="{00000000-0005-0000-0000-0000723C0000}"/>
    <cellStyle name="Normal 3 9 5 2 2 2" xfId="11576" xr:uid="{00000000-0005-0000-0000-0000733C0000}"/>
    <cellStyle name="Normal 3 9 5 2 3" xfId="11575" xr:uid="{00000000-0005-0000-0000-0000743C0000}"/>
    <cellStyle name="Normal 3 9 5 2 4" xfId="14599" xr:uid="{00000000-0005-0000-0000-0000753C0000}"/>
    <cellStyle name="Normal 3 9 5 3" xfId="3330" xr:uid="{00000000-0005-0000-0000-0000763C0000}"/>
    <cellStyle name="Normal 3 9 5 3 2" xfId="11577" xr:uid="{00000000-0005-0000-0000-0000773C0000}"/>
    <cellStyle name="Normal 3 9 5 4" xfId="5619" xr:uid="{00000000-0005-0000-0000-0000783C0000}"/>
    <cellStyle name="Normal 3 9 5 4 2" xfId="11578" xr:uid="{00000000-0005-0000-0000-0000793C0000}"/>
    <cellStyle name="Normal 3 9 5 5" xfId="11574" xr:uid="{00000000-0005-0000-0000-00007A3C0000}"/>
    <cellStyle name="Normal 3 9 5 6" xfId="14598" xr:uid="{00000000-0005-0000-0000-00007B3C0000}"/>
    <cellStyle name="Normal 3 9 6" xfId="1266" xr:uid="{00000000-0005-0000-0000-00007C3C0000}"/>
    <cellStyle name="Normal 3 9 6 2" xfId="3332" xr:uid="{00000000-0005-0000-0000-00007D3C0000}"/>
    <cellStyle name="Normal 3 9 6 2 2" xfId="11580" xr:uid="{00000000-0005-0000-0000-00007E3C0000}"/>
    <cellStyle name="Normal 3 9 6 3" xfId="5621" xr:uid="{00000000-0005-0000-0000-00007F3C0000}"/>
    <cellStyle name="Normal 3 9 6 3 2" xfId="11581" xr:uid="{00000000-0005-0000-0000-0000803C0000}"/>
    <cellStyle name="Normal 3 9 6 4" xfId="11579" xr:uid="{00000000-0005-0000-0000-0000813C0000}"/>
    <cellStyle name="Normal 3 9 6 5" xfId="14600" xr:uid="{00000000-0005-0000-0000-0000823C0000}"/>
    <cellStyle name="Normal 3 9 7" xfId="1989" xr:uid="{00000000-0005-0000-0000-0000833C0000}"/>
    <cellStyle name="Normal 3 9 7 2" xfId="11582" xr:uid="{00000000-0005-0000-0000-0000843C0000}"/>
    <cellStyle name="Normal 3 9 8" xfId="3309" xr:uid="{00000000-0005-0000-0000-0000853C0000}"/>
    <cellStyle name="Normal 3 9 8 2" xfId="11583" xr:uid="{00000000-0005-0000-0000-0000863C0000}"/>
    <cellStyle name="Normal 3 9 9" xfId="5598" xr:uid="{00000000-0005-0000-0000-0000873C0000}"/>
    <cellStyle name="Normal 3 9 9 2" xfId="11584" xr:uid="{00000000-0005-0000-0000-0000883C0000}"/>
    <cellStyle name="Normal 30" xfId="244" xr:uid="{00000000-0005-0000-0000-0000893C0000}"/>
    <cellStyle name="Normal 30 2" xfId="766" xr:uid="{00000000-0005-0000-0000-00008A3C0000}"/>
    <cellStyle name="Normal 30 2 2" xfId="11586" xr:uid="{00000000-0005-0000-0000-00008B3C0000}"/>
    <cellStyle name="Normal 30 3" xfId="11585" xr:uid="{00000000-0005-0000-0000-00008C3C0000}"/>
    <cellStyle name="Normal 31" xfId="245" xr:uid="{00000000-0005-0000-0000-00008D3C0000}"/>
    <cellStyle name="Normal 31 2" xfId="767" xr:uid="{00000000-0005-0000-0000-00008E3C0000}"/>
    <cellStyle name="Normal 31 2 2" xfId="11588" xr:uid="{00000000-0005-0000-0000-00008F3C0000}"/>
    <cellStyle name="Normal 31 3" xfId="11587" xr:uid="{00000000-0005-0000-0000-0000903C0000}"/>
    <cellStyle name="Normal 32" xfId="246" xr:uid="{00000000-0005-0000-0000-0000913C0000}"/>
    <cellStyle name="Normal 32 2" xfId="768" xr:uid="{00000000-0005-0000-0000-0000923C0000}"/>
    <cellStyle name="Normal 32 2 2" xfId="11590" xr:uid="{00000000-0005-0000-0000-0000933C0000}"/>
    <cellStyle name="Normal 32 3" xfId="769" xr:uid="{00000000-0005-0000-0000-0000943C0000}"/>
    <cellStyle name="Normal 32 3 2" xfId="11591" xr:uid="{00000000-0005-0000-0000-0000953C0000}"/>
    <cellStyle name="Normal 32 4" xfId="11589" xr:uid="{00000000-0005-0000-0000-0000963C0000}"/>
    <cellStyle name="Normal 33" xfId="247" xr:uid="{00000000-0005-0000-0000-0000973C0000}"/>
    <cellStyle name="Normal 33 2" xfId="248" xr:uid="{00000000-0005-0000-0000-0000983C0000}"/>
    <cellStyle name="Normal 33 2 2" xfId="11593" xr:uid="{00000000-0005-0000-0000-0000993C0000}"/>
    <cellStyle name="Normal 33 3" xfId="11592" xr:uid="{00000000-0005-0000-0000-00009A3C0000}"/>
    <cellStyle name="Normal 34" xfId="249" xr:uid="{00000000-0005-0000-0000-00009B3C0000}"/>
    <cellStyle name="Normal 34 2" xfId="770" xr:uid="{00000000-0005-0000-0000-00009C3C0000}"/>
    <cellStyle name="Normal 34 2 2" xfId="1272" xr:uid="{00000000-0005-0000-0000-00009D3C0000}"/>
    <cellStyle name="Normal 34 2 2 2" xfId="3335" xr:uid="{00000000-0005-0000-0000-00009E3C0000}"/>
    <cellStyle name="Normal 34 2 2 2 2" xfId="5624" xr:uid="{00000000-0005-0000-0000-00009F3C0000}"/>
    <cellStyle name="Normal 34 2 2 2 2 2" xfId="11597" xr:uid="{00000000-0005-0000-0000-0000A03C0000}"/>
    <cellStyle name="Normal 34 2 2 2 3" xfId="11596" xr:uid="{00000000-0005-0000-0000-0000A13C0000}"/>
    <cellStyle name="Normal 34 2 2 2 4" xfId="14603" xr:uid="{00000000-0005-0000-0000-0000A23C0000}"/>
    <cellStyle name="Normal 34 2 2 3" xfId="3334" xr:uid="{00000000-0005-0000-0000-0000A33C0000}"/>
    <cellStyle name="Normal 34 2 2 3 2" xfId="11598" xr:uid="{00000000-0005-0000-0000-0000A43C0000}"/>
    <cellStyle name="Normal 34 2 2 4" xfId="5623" xr:uid="{00000000-0005-0000-0000-0000A53C0000}"/>
    <cellStyle name="Normal 34 2 2 4 2" xfId="11599" xr:uid="{00000000-0005-0000-0000-0000A63C0000}"/>
    <cellStyle name="Normal 34 2 2 5" xfId="11595" xr:uid="{00000000-0005-0000-0000-0000A73C0000}"/>
    <cellStyle name="Normal 34 2 2 6" xfId="14602" xr:uid="{00000000-0005-0000-0000-0000A83C0000}"/>
    <cellStyle name="Normal 34 2 3" xfId="1995" xr:uid="{00000000-0005-0000-0000-0000A93C0000}"/>
    <cellStyle name="Normal 34 2 3 2" xfId="3336" xr:uid="{00000000-0005-0000-0000-0000AA3C0000}"/>
    <cellStyle name="Normal 34 2 3 2 2" xfId="11601" xr:uid="{00000000-0005-0000-0000-0000AB3C0000}"/>
    <cellStyle name="Normal 34 2 3 3" xfId="5625" xr:uid="{00000000-0005-0000-0000-0000AC3C0000}"/>
    <cellStyle name="Normal 34 2 3 3 2" xfId="11602" xr:uid="{00000000-0005-0000-0000-0000AD3C0000}"/>
    <cellStyle name="Normal 34 2 3 4" xfId="11600" xr:uid="{00000000-0005-0000-0000-0000AE3C0000}"/>
    <cellStyle name="Normal 34 2 3 5" xfId="14604" xr:uid="{00000000-0005-0000-0000-0000AF3C0000}"/>
    <cellStyle name="Normal 34 2 4" xfId="3333" xr:uid="{00000000-0005-0000-0000-0000B03C0000}"/>
    <cellStyle name="Normal 34 2 4 2" xfId="11603" xr:uid="{00000000-0005-0000-0000-0000B13C0000}"/>
    <cellStyle name="Normal 34 2 5" xfId="5622" xr:uid="{00000000-0005-0000-0000-0000B23C0000}"/>
    <cellStyle name="Normal 34 2 5 2" xfId="11604" xr:uid="{00000000-0005-0000-0000-0000B33C0000}"/>
    <cellStyle name="Normal 34 2 6" xfId="11594" xr:uid="{00000000-0005-0000-0000-0000B43C0000}"/>
    <cellStyle name="Normal 34 2 7" xfId="14601" xr:uid="{00000000-0005-0000-0000-0000B53C0000}"/>
    <cellStyle name="Normal 34 3" xfId="771" xr:uid="{00000000-0005-0000-0000-0000B63C0000}"/>
    <cellStyle name="Normal 34 3 2" xfId="1273" xr:uid="{00000000-0005-0000-0000-0000B73C0000}"/>
    <cellStyle name="Normal 34 3 2 2" xfId="3339" xr:uid="{00000000-0005-0000-0000-0000B83C0000}"/>
    <cellStyle name="Normal 34 3 2 2 2" xfId="5628" xr:uid="{00000000-0005-0000-0000-0000B93C0000}"/>
    <cellStyle name="Normal 34 3 2 2 2 2" xfId="11608" xr:uid="{00000000-0005-0000-0000-0000BA3C0000}"/>
    <cellStyle name="Normal 34 3 2 2 3" xfId="11607" xr:uid="{00000000-0005-0000-0000-0000BB3C0000}"/>
    <cellStyle name="Normal 34 3 2 2 4" xfId="14607" xr:uid="{00000000-0005-0000-0000-0000BC3C0000}"/>
    <cellStyle name="Normal 34 3 2 3" xfId="3338" xr:uid="{00000000-0005-0000-0000-0000BD3C0000}"/>
    <cellStyle name="Normal 34 3 2 3 2" xfId="11609" xr:uid="{00000000-0005-0000-0000-0000BE3C0000}"/>
    <cellStyle name="Normal 34 3 2 4" xfId="5627" xr:uid="{00000000-0005-0000-0000-0000BF3C0000}"/>
    <cellStyle name="Normal 34 3 2 4 2" xfId="11610" xr:uid="{00000000-0005-0000-0000-0000C03C0000}"/>
    <cellStyle name="Normal 34 3 2 5" xfId="11606" xr:uid="{00000000-0005-0000-0000-0000C13C0000}"/>
    <cellStyle name="Normal 34 3 2 6" xfId="14606" xr:uid="{00000000-0005-0000-0000-0000C23C0000}"/>
    <cellStyle name="Normal 34 3 3" xfId="1996" xr:uid="{00000000-0005-0000-0000-0000C33C0000}"/>
    <cellStyle name="Normal 34 3 3 2" xfId="3340" xr:uid="{00000000-0005-0000-0000-0000C43C0000}"/>
    <cellStyle name="Normal 34 3 3 2 2" xfId="11612" xr:uid="{00000000-0005-0000-0000-0000C53C0000}"/>
    <cellStyle name="Normal 34 3 3 3" xfId="5629" xr:uid="{00000000-0005-0000-0000-0000C63C0000}"/>
    <cellStyle name="Normal 34 3 3 3 2" xfId="11613" xr:uid="{00000000-0005-0000-0000-0000C73C0000}"/>
    <cellStyle name="Normal 34 3 3 4" xfId="11611" xr:uid="{00000000-0005-0000-0000-0000C83C0000}"/>
    <cellStyle name="Normal 34 3 3 5" xfId="14608" xr:uid="{00000000-0005-0000-0000-0000C93C0000}"/>
    <cellStyle name="Normal 34 3 4" xfId="3337" xr:uid="{00000000-0005-0000-0000-0000CA3C0000}"/>
    <cellStyle name="Normal 34 3 4 2" xfId="11614" xr:uid="{00000000-0005-0000-0000-0000CB3C0000}"/>
    <cellStyle name="Normal 34 3 5" xfId="5626" xr:uid="{00000000-0005-0000-0000-0000CC3C0000}"/>
    <cellStyle name="Normal 34 3 5 2" xfId="11615" xr:uid="{00000000-0005-0000-0000-0000CD3C0000}"/>
    <cellStyle name="Normal 34 3 6" xfId="11605" xr:uid="{00000000-0005-0000-0000-0000CE3C0000}"/>
    <cellStyle name="Normal 34 3 7" xfId="14605" xr:uid="{00000000-0005-0000-0000-0000CF3C0000}"/>
    <cellStyle name="Normal 34 4" xfId="772" xr:uid="{00000000-0005-0000-0000-0000D03C0000}"/>
    <cellStyle name="Normal 34 4 2" xfId="1274" xr:uid="{00000000-0005-0000-0000-0000D13C0000}"/>
    <cellStyle name="Normal 34 4 2 2" xfId="3342" xr:uid="{00000000-0005-0000-0000-0000D23C0000}"/>
    <cellStyle name="Normal 34 4 2 2 2" xfId="11618" xr:uid="{00000000-0005-0000-0000-0000D33C0000}"/>
    <cellStyle name="Normal 34 4 2 3" xfId="5631" xr:uid="{00000000-0005-0000-0000-0000D43C0000}"/>
    <cellStyle name="Normal 34 4 2 3 2" xfId="11619" xr:uid="{00000000-0005-0000-0000-0000D53C0000}"/>
    <cellStyle name="Normal 34 4 2 4" xfId="11617" xr:uid="{00000000-0005-0000-0000-0000D63C0000}"/>
    <cellStyle name="Normal 34 4 2 5" xfId="14610" xr:uid="{00000000-0005-0000-0000-0000D73C0000}"/>
    <cellStyle name="Normal 34 4 3" xfId="1997" xr:uid="{00000000-0005-0000-0000-0000D83C0000}"/>
    <cellStyle name="Normal 34 4 3 2" xfId="11620" xr:uid="{00000000-0005-0000-0000-0000D93C0000}"/>
    <cellStyle name="Normal 34 4 4" xfId="3341" xr:uid="{00000000-0005-0000-0000-0000DA3C0000}"/>
    <cellStyle name="Normal 34 4 4 2" xfId="11621" xr:uid="{00000000-0005-0000-0000-0000DB3C0000}"/>
    <cellStyle name="Normal 34 4 5" xfId="5630" xr:uid="{00000000-0005-0000-0000-0000DC3C0000}"/>
    <cellStyle name="Normal 34 4 5 2" xfId="11622" xr:uid="{00000000-0005-0000-0000-0000DD3C0000}"/>
    <cellStyle name="Normal 34 4 6" xfId="11616" xr:uid="{00000000-0005-0000-0000-0000DE3C0000}"/>
    <cellStyle name="Normal 34 4 7" xfId="14609" xr:uid="{00000000-0005-0000-0000-0000DF3C0000}"/>
    <cellStyle name="Normal 34 5" xfId="3343" xr:uid="{00000000-0005-0000-0000-0000E03C0000}"/>
    <cellStyle name="Normal 34 5 2" xfId="5632" xr:uid="{00000000-0005-0000-0000-0000E13C0000}"/>
    <cellStyle name="Normal 34 5 2 2" xfId="11624" xr:uid="{00000000-0005-0000-0000-0000E23C0000}"/>
    <cellStyle name="Normal 34 5 3" xfId="11623" xr:uid="{00000000-0005-0000-0000-0000E33C0000}"/>
    <cellStyle name="Normal 34 5 4" xfId="14611" xr:uid="{00000000-0005-0000-0000-0000E43C0000}"/>
    <cellStyle name="Normal 35" xfId="250" xr:uid="{00000000-0005-0000-0000-0000E53C0000}"/>
    <cellStyle name="Normal 35 2" xfId="251" xr:uid="{00000000-0005-0000-0000-0000E63C0000}"/>
    <cellStyle name="Normal 35 2 2" xfId="11626" xr:uid="{00000000-0005-0000-0000-0000E73C0000}"/>
    <cellStyle name="Normal 35 3" xfId="773" xr:uid="{00000000-0005-0000-0000-0000E83C0000}"/>
    <cellStyle name="Normal 35 3 2" xfId="11627" xr:uid="{00000000-0005-0000-0000-0000E93C0000}"/>
    <cellStyle name="Normal 35 4" xfId="11625" xr:uid="{00000000-0005-0000-0000-0000EA3C0000}"/>
    <cellStyle name="Normal 36" xfId="252" xr:uid="{00000000-0005-0000-0000-0000EB3C0000}"/>
    <cellStyle name="Normal 36 2" xfId="253" xr:uid="{00000000-0005-0000-0000-0000EC3C0000}"/>
    <cellStyle name="Normal 36 2 2" xfId="3344" xr:uid="{00000000-0005-0000-0000-0000ED3C0000}"/>
    <cellStyle name="Normal 36 2 2 2" xfId="5633" xr:uid="{00000000-0005-0000-0000-0000EE3C0000}"/>
    <cellStyle name="Normal 36 2 2 2 2" xfId="11631" xr:uid="{00000000-0005-0000-0000-0000EF3C0000}"/>
    <cellStyle name="Normal 36 2 2 3" xfId="11630" xr:uid="{00000000-0005-0000-0000-0000F03C0000}"/>
    <cellStyle name="Normal 36 2 2 4" xfId="14612" xr:uid="{00000000-0005-0000-0000-0000F13C0000}"/>
    <cellStyle name="Normal 36 2 3" xfId="3345" xr:uid="{00000000-0005-0000-0000-0000F23C0000}"/>
    <cellStyle name="Normal 36 2 3 2" xfId="5634" xr:uid="{00000000-0005-0000-0000-0000F33C0000}"/>
    <cellStyle name="Normal 36 2 3 2 2" xfId="11633" xr:uid="{00000000-0005-0000-0000-0000F43C0000}"/>
    <cellStyle name="Normal 36 2 3 3" xfId="11632" xr:uid="{00000000-0005-0000-0000-0000F53C0000}"/>
    <cellStyle name="Normal 36 2 3 4" xfId="14613" xr:uid="{00000000-0005-0000-0000-0000F63C0000}"/>
    <cellStyle name="Normal 36 2 4" xfId="11629" xr:uid="{00000000-0005-0000-0000-0000F73C0000}"/>
    <cellStyle name="Normal 36 3" xfId="774" xr:uid="{00000000-0005-0000-0000-0000F83C0000}"/>
    <cellStyle name="Normal 36 3 2" xfId="1275" xr:uid="{00000000-0005-0000-0000-0000F93C0000}"/>
    <cellStyle name="Normal 36 3 2 2" xfId="11635" xr:uid="{00000000-0005-0000-0000-0000FA3C0000}"/>
    <cellStyle name="Normal 36 3 3" xfId="1998" xr:uid="{00000000-0005-0000-0000-0000FB3C0000}"/>
    <cellStyle name="Normal 36 3 3 2" xfId="11636" xr:uid="{00000000-0005-0000-0000-0000FC3C0000}"/>
    <cellStyle name="Normal 36 3 4" xfId="3346" xr:uid="{00000000-0005-0000-0000-0000FD3C0000}"/>
    <cellStyle name="Normal 36 3 4 2" xfId="11637" xr:uid="{00000000-0005-0000-0000-0000FE3C0000}"/>
    <cellStyle name="Normal 36 3 5" xfId="5635" xr:uid="{00000000-0005-0000-0000-0000FF3C0000}"/>
    <cellStyle name="Normal 36 3 5 2" xfId="11638" xr:uid="{00000000-0005-0000-0000-0000003D0000}"/>
    <cellStyle name="Normal 36 3 6" xfId="11634" xr:uid="{00000000-0005-0000-0000-0000013D0000}"/>
    <cellStyle name="Normal 36 3 7" xfId="14614" xr:uid="{00000000-0005-0000-0000-0000023D0000}"/>
    <cellStyle name="Normal 36 4" xfId="11628" xr:uid="{00000000-0005-0000-0000-0000033D0000}"/>
    <cellStyle name="Normal 37" xfId="254" xr:uid="{00000000-0005-0000-0000-0000043D0000}"/>
    <cellStyle name="Normal 37 2" xfId="775" xr:uid="{00000000-0005-0000-0000-0000053D0000}"/>
    <cellStyle name="Normal 37 2 2" xfId="1276" xr:uid="{00000000-0005-0000-0000-0000063D0000}"/>
    <cellStyle name="Normal 37 2 2 2" xfId="3348" xr:uid="{00000000-0005-0000-0000-0000073D0000}"/>
    <cellStyle name="Normal 37 2 2 2 2" xfId="11642" xr:uid="{00000000-0005-0000-0000-0000083D0000}"/>
    <cellStyle name="Normal 37 2 2 3" xfId="5637" xr:uid="{00000000-0005-0000-0000-0000093D0000}"/>
    <cellStyle name="Normal 37 2 2 3 2" xfId="11643" xr:uid="{00000000-0005-0000-0000-00000A3D0000}"/>
    <cellStyle name="Normal 37 2 2 4" xfId="11641" xr:uid="{00000000-0005-0000-0000-00000B3D0000}"/>
    <cellStyle name="Normal 37 2 2 5" xfId="14616" xr:uid="{00000000-0005-0000-0000-00000C3D0000}"/>
    <cellStyle name="Normal 37 2 3" xfId="1999" xr:uid="{00000000-0005-0000-0000-00000D3D0000}"/>
    <cellStyle name="Normal 37 2 3 2" xfId="11644" xr:uid="{00000000-0005-0000-0000-00000E3D0000}"/>
    <cellStyle name="Normal 37 2 4" xfId="3347" xr:uid="{00000000-0005-0000-0000-00000F3D0000}"/>
    <cellStyle name="Normal 37 2 4 2" xfId="11645" xr:uid="{00000000-0005-0000-0000-0000103D0000}"/>
    <cellStyle name="Normal 37 2 5" xfId="5636" xr:uid="{00000000-0005-0000-0000-0000113D0000}"/>
    <cellStyle name="Normal 37 2 5 2" xfId="11646" xr:uid="{00000000-0005-0000-0000-0000123D0000}"/>
    <cellStyle name="Normal 37 2 6" xfId="11640" xr:uid="{00000000-0005-0000-0000-0000133D0000}"/>
    <cellStyle name="Normal 37 2 7" xfId="14615" xr:uid="{00000000-0005-0000-0000-0000143D0000}"/>
    <cellStyle name="Normal 37 3" xfId="3349" xr:uid="{00000000-0005-0000-0000-0000153D0000}"/>
    <cellStyle name="Normal 37 3 2" xfId="5638" xr:uid="{00000000-0005-0000-0000-0000163D0000}"/>
    <cellStyle name="Normal 37 3 2 2" xfId="11648" xr:uid="{00000000-0005-0000-0000-0000173D0000}"/>
    <cellStyle name="Normal 37 3 3" xfId="11647" xr:uid="{00000000-0005-0000-0000-0000183D0000}"/>
    <cellStyle name="Normal 37 3 4" xfId="14617" xr:uid="{00000000-0005-0000-0000-0000193D0000}"/>
    <cellStyle name="Normal 37 4" xfId="11649" xr:uid="{00000000-0005-0000-0000-00001A3D0000}"/>
    <cellStyle name="Normal 37 5" xfId="11639" xr:uid="{00000000-0005-0000-0000-00001B3D0000}"/>
    <cellStyle name="Normal 38" xfId="255" xr:uid="{00000000-0005-0000-0000-00001C3D0000}"/>
    <cellStyle name="Normal 38 2" xfId="3350" xr:uid="{00000000-0005-0000-0000-00001D3D0000}"/>
    <cellStyle name="Normal 38 2 2" xfId="11651" xr:uid="{00000000-0005-0000-0000-00001E3D0000}"/>
    <cellStyle name="Normal 38 3" xfId="3351" xr:uid="{00000000-0005-0000-0000-00001F3D0000}"/>
    <cellStyle name="Normal 38 3 2" xfId="11652" xr:uid="{00000000-0005-0000-0000-0000203D0000}"/>
    <cellStyle name="Normal 38 4" xfId="11650" xr:uid="{00000000-0005-0000-0000-0000213D0000}"/>
    <cellStyle name="Normal 39" xfId="776" xr:uid="{00000000-0005-0000-0000-0000223D0000}"/>
    <cellStyle name="Normal 39 2" xfId="3352" xr:uid="{00000000-0005-0000-0000-0000233D0000}"/>
    <cellStyle name="Normal 39 2 2" xfId="11654" xr:uid="{00000000-0005-0000-0000-0000243D0000}"/>
    <cellStyle name="Normal 39 3" xfId="11653" xr:uid="{00000000-0005-0000-0000-0000253D0000}"/>
    <cellStyle name="Normal 4 2" xfId="256" xr:uid="{00000000-0005-0000-0000-0000263D0000}"/>
    <cellStyle name="Normal 4 2 2" xfId="257" xr:uid="{00000000-0005-0000-0000-0000273D0000}"/>
    <cellStyle name="Normal 4 2 2 10" xfId="14618" xr:uid="{00000000-0005-0000-0000-0000283D0000}"/>
    <cellStyle name="Normal 4 2 2 2" xfId="778" xr:uid="{00000000-0005-0000-0000-0000293D0000}"/>
    <cellStyle name="Normal 4 2 2 2 2" xfId="1278" xr:uid="{00000000-0005-0000-0000-00002A3D0000}"/>
    <cellStyle name="Normal 4 2 2 2 2 2" xfId="3356" xr:uid="{00000000-0005-0000-0000-00002B3D0000}"/>
    <cellStyle name="Normal 4 2 2 2 2 2 2" xfId="5642" xr:uid="{00000000-0005-0000-0000-00002C3D0000}"/>
    <cellStyle name="Normal 4 2 2 2 2 2 2 2" xfId="11660" xr:uid="{00000000-0005-0000-0000-00002D3D0000}"/>
    <cellStyle name="Normal 4 2 2 2 2 2 3" xfId="11659" xr:uid="{00000000-0005-0000-0000-00002E3D0000}"/>
    <cellStyle name="Normal 4 2 2 2 2 2 4" xfId="14621" xr:uid="{00000000-0005-0000-0000-00002F3D0000}"/>
    <cellStyle name="Normal 4 2 2 2 2 3" xfId="3355" xr:uid="{00000000-0005-0000-0000-0000303D0000}"/>
    <cellStyle name="Normal 4 2 2 2 2 3 2" xfId="11661" xr:uid="{00000000-0005-0000-0000-0000313D0000}"/>
    <cellStyle name="Normal 4 2 2 2 2 4" xfId="5641" xr:uid="{00000000-0005-0000-0000-0000323D0000}"/>
    <cellStyle name="Normal 4 2 2 2 2 4 2" xfId="11662" xr:uid="{00000000-0005-0000-0000-0000333D0000}"/>
    <cellStyle name="Normal 4 2 2 2 2 5" xfId="11658" xr:uid="{00000000-0005-0000-0000-0000343D0000}"/>
    <cellStyle name="Normal 4 2 2 2 2 6" xfId="14620" xr:uid="{00000000-0005-0000-0000-0000353D0000}"/>
    <cellStyle name="Normal 4 2 2 2 3" xfId="2001" xr:uid="{00000000-0005-0000-0000-0000363D0000}"/>
    <cellStyle name="Normal 4 2 2 2 3 2" xfId="3357" xr:uid="{00000000-0005-0000-0000-0000373D0000}"/>
    <cellStyle name="Normal 4 2 2 2 3 2 2" xfId="11664" xr:uid="{00000000-0005-0000-0000-0000383D0000}"/>
    <cellStyle name="Normal 4 2 2 2 3 3" xfId="5643" xr:uid="{00000000-0005-0000-0000-0000393D0000}"/>
    <cellStyle name="Normal 4 2 2 2 3 3 2" xfId="11665" xr:uid="{00000000-0005-0000-0000-00003A3D0000}"/>
    <cellStyle name="Normal 4 2 2 2 3 4" xfId="11663" xr:uid="{00000000-0005-0000-0000-00003B3D0000}"/>
    <cellStyle name="Normal 4 2 2 2 3 5" xfId="14622" xr:uid="{00000000-0005-0000-0000-00003C3D0000}"/>
    <cellStyle name="Normal 4 2 2 2 4" xfId="3354" xr:uid="{00000000-0005-0000-0000-00003D3D0000}"/>
    <cellStyle name="Normal 4 2 2 2 4 2" xfId="11666" xr:uid="{00000000-0005-0000-0000-00003E3D0000}"/>
    <cellStyle name="Normal 4 2 2 2 5" xfId="5640" xr:uid="{00000000-0005-0000-0000-00003F3D0000}"/>
    <cellStyle name="Normal 4 2 2 2 5 2" xfId="11667" xr:uid="{00000000-0005-0000-0000-0000403D0000}"/>
    <cellStyle name="Normal 4 2 2 2 6" xfId="11657" xr:uid="{00000000-0005-0000-0000-0000413D0000}"/>
    <cellStyle name="Normal 4 2 2 2 7" xfId="14619" xr:uid="{00000000-0005-0000-0000-0000423D0000}"/>
    <cellStyle name="Normal 4 2 2 3" xfId="779" xr:uid="{00000000-0005-0000-0000-0000433D0000}"/>
    <cellStyle name="Normal 4 2 2 3 2" xfId="1279" xr:uid="{00000000-0005-0000-0000-0000443D0000}"/>
    <cellStyle name="Normal 4 2 2 3 2 2" xfId="3360" xr:uid="{00000000-0005-0000-0000-0000453D0000}"/>
    <cellStyle name="Normal 4 2 2 3 2 2 2" xfId="5646" xr:uid="{00000000-0005-0000-0000-0000463D0000}"/>
    <cellStyle name="Normal 4 2 2 3 2 2 2 2" xfId="11671" xr:uid="{00000000-0005-0000-0000-0000473D0000}"/>
    <cellStyle name="Normal 4 2 2 3 2 2 3" xfId="11670" xr:uid="{00000000-0005-0000-0000-0000483D0000}"/>
    <cellStyle name="Normal 4 2 2 3 2 2 4" xfId="14625" xr:uid="{00000000-0005-0000-0000-0000493D0000}"/>
    <cellStyle name="Normal 4 2 2 3 2 3" xfId="3359" xr:uid="{00000000-0005-0000-0000-00004A3D0000}"/>
    <cellStyle name="Normal 4 2 2 3 2 3 2" xfId="11672" xr:uid="{00000000-0005-0000-0000-00004B3D0000}"/>
    <cellStyle name="Normal 4 2 2 3 2 4" xfId="5645" xr:uid="{00000000-0005-0000-0000-00004C3D0000}"/>
    <cellStyle name="Normal 4 2 2 3 2 4 2" xfId="11673" xr:uid="{00000000-0005-0000-0000-00004D3D0000}"/>
    <cellStyle name="Normal 4 2 2 3 2 5" xfId="11669" xr:uid="{00000000-0005-0000-0000-00004E3D0000}"/>
    <cellStyle name="Normal 4 2 2 3 2 6" xfId="14624" xr:uid="{00000000-0005-0000-0000-00004F3D0000}"/>
    <cellStyle name="Normal 4 2 2 3 3" xfId="2002" xr:uid="{00000000-0005-0000-0000-0000503D0000}"/>
    <cellStyle name="Normal 4 2 2 3 3 2" xfId="3361" xr:uid="{00000000-0005-0000-0000-0000513D0000}"/>
    <cellStyle name="Normal 4 2 2 3 3 2 2" xfId="11675" xr:uid="{00000000-0005-0000-0000-0000523D0000}"/>
    <cellStyle name="Normal 4 2 2 3 3 3" xfId="5647" xr:uid="{00000000-0005-0000-0000-0000533D0000}"/>
    <cellStyle name="Normal 4 2 2 3 3 3 2" xfId="11676" xr:uid="{00000000-0005-0000-0000-0000543D0000}"/>
    <cellStyle name="Normal 4 2 2 3 3 4" xfId="11674" xr:uid="{00000000-0005-0000-0000-0000553D0000}"/>
    <cellStyle name="Normal 4 2 2 3 3 5" xfId="14626" xr:uid="{00000000-0005-0000-0000-0000563D0000}"/>
    <cellStyle name="Normal 4 2 2 3 4" xfId="3358" xr:uid="{00000000-0005-0000-0000-0000573D0000}"/>
    <cellStyle name="Normal 4 2 2 3 4 2" xfId="11677" xr:uid="{00000000-0005-0000-0000-0000583D0000}"/>
    <cellStyle name="Normal 4 2 2 3 5" xfId="5644" xr:uid="{00000000-0005-0000-0000-0000593D0000}"/>
    <cellStyle name="Normal 4 2 2 3 5 2" xfId="11678" xr:uid="{00000000-0005-0000-0000-00005A3D0000}"/>
    <cellStyle name="Normal 4 2 2 3 6" xfId="11668" xr:uid="{00000000-0005-0000-0000-00005B3D0000}"/>
    <cellStyle name="Normal 4 2 2 3 7" xfId="14623" xr:uid="{00000000-0005-0000-0000-00005C3D0000}"/>
    <cellStyle name="Normal 4 2 2 4" xfId="777" xr:uid="{00000000-0005-0000-0000-00005D3D0000}"/>
    <cellStyle name="Normal 4 2 2 4 2" xfId="3363" xr:uid="{00000000-0005-0000-0000-00005E3D0000}"/>
    <cellStyle name="Normal 4 2 2 4 2 2" xfId="5649" xr:uid="{00000000-0005-0000-0000-00005F3D0000}"/>
    <cellStyle name="Normal 4 2 2 4 2 2 2" xfId="11681" xr:uid="{00000000-0005-0000-0000-0000603D0000}"/>
    <cellStyle name="Normal 4 2 2 4 2 3" xfId="11680" xr:uid="{00000000-0005-0000-0000-0000613D0000}"/>
    <cellStyle name="Normal 4 2 2 4 2 4" xfId="14628" xr:uid="{00000000-0005-0000-0000-0000623D0000}"/>
    <cellStyle name="Normal 4 2 2 4 3" xfId="3362" xr:uid="{00000000-0005-0000-0000-0000633D0000}"/>
    <cellStyle name="Normal 4 2 2 4 3 2" xfId="11682" xr:uid="{00000000-0005-0000-0000-0000643D0000}"/>
    <cellStyle name="Normal 4 2 2 4 4" xfId="5648" xr:uid="{00000000-0005-0000-0000-0000653D0000}"/>
    <cellStyle name="Normal 4 2 2 4 4 2" xfId="11683" xr:uid="{00000000-0005-0000-0000-0000663D0000}"/>
    <cellStyle name="Normal 4 2 2 4 5" xfId="11679" xr:uid="{00000000-0005-0000-0000-0000673D0000}"/>
    <cellStyle name="Normal 4 2 2 4 6" xfId="14627" xr:uid="{00000000-0005-0000-0000-0000683D0000}"/>
    <cellStyle name="Normal 4 2 2 5" xfId="1277" xr:uid="{00000000-0005-0000-0000-0000693D0000}"/>
    <cellStyle name="Normal 4 2 2 5 2" xfId="3364" xr:uid="{00000000-0005-0000-0000-00006A3D0000}"/>
    <cellStyle name="Normal 4 2 2 5 2 2" xfId="11685" xr:uid="{00000000-0005-0000-0000-00006B3D0000}"/>
    <cellStyle name="Normal 4 2 2 5 3" xfId="5650" xr:uid="{00000000-0005-0000-0000-00006C3D0000}"/>
    <cellStyle name="Normal 4 2 2 5 3 2" xfId="11686" xr:uid="{00000000-0005-0000-0000-00006D3D0000}"/>
    <cellStyle name="Normal 4 2 2 5 4" xfId="11684" xr:uid="{00000000-0005-0000-0000-00006E3D0000}"/>
    <cellStyle name="Normal 4 2 2 5 5" xfId="14629" xr:uid="{00000000-0005-0000-0000-00006F3D0000}"/>
    <cellStyle name="Normal 4 2 2 6" xfId="2000" xr:uid="{00000000-0005-0000-0000-0000703D0000}"/>
    <cellStyle name="Normal 4 2 2 6 2" xfId="11687" xr:uid="{00000000-0005-0000-0000-0000713D0000}"/>
    <cellStyle name="Normal 4 2 2 7" xfId="3353" xr:uid="{00000000-0005-0000-0000-0000723D0000}"/>
    <cellStyle name="Normal 4 2 2 7 2" xfId="11688" xr:uid="{00000000-0005-0000-0000-0000733D0000}"/>
    <cellStyle name="Normal 4 2 2 8" xfId="5639" xr:uid="{00000000-0005-0000-0000-0000743D0000}"/>
    <cellStyle name="Normal 4 2 2 8 2" xfId="11689" xr:uid="{00000000-0005-0000-0000-0000753D0000}"/>
    <cellStyle name="Normal 4 2 2 9" xfId="11656" xr:uid="{00000000-0005-0000-0000-0000763D0000}"/>
    <cellStyle name="Normal 4 2 3" xfId="780" xr:uid="{00000000-0005-0000-0000-0000773D0000}"/>
    <cellStyle name="Normal 4 2 3 2" xfId="1280" xr:uid="{00000000-0005-0000-0000-0000783D0000}"/>
    <cellStyle name="Normal 4 2 3 2 2" xfId="3367" xr:uid="{00000000-0005-0000-0000-0000793D0000}"/>
    <cellStyle name="Normal 4 2 3 2 2 2" xfId="5653" xr:uid="{00000000-0005-0000-0000-00007A3D0000}"/>
    <cellStyle name="Normal 4 2 3 2 2 2 2" xfId="11693" xr:uid="{00000000-0005-0000-0000-00007B3D0000}"/>
    <cellStyle name="Normal 4 2 3 2 2 3" xfId="11692" xr:uid="{00000000-0005-0000-0000-00007C3D0000}"/>
    <cellStyle name="Normal 4 2 3 2 2 4" xfId="14632" xr:uid="{00000000-0005-0000-0000-00007D3D0000}"/>
    <cellStyle name="Normal 4 2 3 2 3" xfId="3366" xr:uid="{00000000-0005-0000-0000-00007E3D0000}"/>
    <cellStyle name="Normal 4 2 3 2 3 2" xfId="11694" xr:uid="{00000000-0005-0000-0000-00007F3D0000}"/>
    <cellStyle name="Normal 4 2 3 2 4" xfId="5652" xr:uid="{00000000-0005-0000-0000-0000803D0000}"/>
    <cellStyle name="Normal 4 2 3 2 4 2" xfId="11695" xr:uid="{00000000-0005-0000-0000-0000813D0000}"/>
    <cellStyle name="Normal 4 2 3 2 5" xfId="11691" xr:uid="{00000000-0005-0000-0000-0000823D0000}"/>
    <cellStyle name="Normal 4 2 3 2 6" xfId="14631" xr:uid="{00000000-0005-0000-0000-0000833D0000}"/>
    <cellStyle name="Normal 4 2 3 3" xfId="2003" xr:uid="{00000000-0005-0000-0000-0000843D0000}"/>
    <cellStyle name="Normal 4 2 3 3 2" xfId="3368" xr:uid="{00000000-0005-0000-0000-0000853D0000}"/>
    <cellStyle name="Normal 4 2 3 3 2 2" xfId="11697" xr:uid="{00000000-0005-0000-0000-0000863D0000}"/>
    <cellStyle name="Normal 4 2 3 3 3" xfId="5654" xr:uid="{00000000-0005-0000-0000-0000873D0000}"/>
    <cellStyle name="Normal 4 2 3 3 3 2" xfId="11698" xr:uid="{00000000-0005-0000-0000-0000883D0000}"/>
    <cellStyle name="Normal 4 2 3 3 4" xfId="11696" xr:uid="{00000000-0005-0000-0000-0000893D0000}"/>
    <cellStyle name="Normal 4 2 3 3 5" xfId="14633" xr:uid="{00000000-0005-0000-0000-00008A3D0000}"/>
    <cellStyle name="Normal 4 2 3 4" xfId="3365" xr:uid="{00000000-0005-0000-0000-00008B3D0000}"/>
    <cellStyle name="Normal 4 2 3 4 2" xfId="11699" xr:uid="{00000000-0005-0000-0000-00008C3D0000}"/>
    <cellStyle name="Normal 4 2 3 5" xfId="5651" xr:uid="{00000000-0005-0000-0000-00008D3D0000}"/>
    <cellStyle name="Normal 4 2 3 5 2" xfId="11700" xr:uid="{00000000-0005-0000-0000-00008E3D0000}"/>
    <cellStyle name="Normal 4 2 3 6" xfId="11690" xr:uid="{00000000-0005-0000-0000-00008F3D0000}"/>
    <cellStyle name="Normal 4 2 3 7" xfId="14630" xr:uid="{00000000-0005-0000-0000-0000903D0000}"/>
    <cellStyle name="Normal 4 2 4" xfId="781" xr:uid="{00000000-0005-0000-0000-0000913D0000}"/>
    <cellStyle name="Normal 4 2 4 2" xfId="1281" xr:uid="{00000000-0005-0000-0000-0000923D0000}"/>
    <cellStyle name="Normal 4 2 4 2 2" xfId="3371" xr:uid="{00000000-0005-0000-0000-0000933D0000}"/>
    <cellStyle name="Normal 4 2 4 2 2 2" xfId="5657" xr:uid="{00000000-0005-0000-0000-0000943D0000}"/>
    <cellStyle name="Normal 4 2 4 2 2 2 2" xfId="11704" xr:uid="{00000000-0005-0000-0000-0000953D0000}"/>
    <cellStyle name="Normal 4 2 4 2 2 3" xfId="11703" xr:uid="{00000000-0005-0000-0000-0000963D0000}"/>
    <cellStyle name="Normal 4 2 4 2 2 4" xfId="14636" xr:uid="{00000000-0005-0000-0000-0000973D0000}"/>
    <cellStyle name="Normal 4 2 4 2 3" xfId="3370" xr:uid="{00000000-0005-0000-0000-0000983D0000}"/>
    <cellStyle name="Normal 4 2 4 2 3 2" xfId="11705" xr:uid="{00000000-0005-0000-0000-0000993D0000}"/>
    <cellStyle name="Normal 4 2 4 2 4" xfId="5656" xr:uid="{00000000-0005-0000-0000-00009A3D0000}"/>
    <cellStyle name="Normal 4 2 4 2 4 2" xfId="11706" xr:uid="{00000000-0005-0000-0000-00009B3D0000}"/>
    <cellStyle name="Normal 4 2 4 2 5" xfId="11702" xr:uid="{00000000-0005-0000-0000-00009C3D0000}"/>
    <cellStyle name="Normal 4 2 4 2 6" xfId="14635" xr:uid="{00000000-0005-0000-0000-00009D3D0000}"/>
    <cellStyle name="Normal 4 2 4 3" xfId="2004" xr:uid="{00000000-0005-0000-0000-00009E3D0000}"/>
    <cellStyle name="Normal 4 2 4 3 2" xfId="3372" xr:uid="{00000000-0005-0000-0000-00009F3D0000}"/>
    <cellStyle name="Normal 4 2 4 3 2 2" xfId="11708" xr:uid="{00000000-0005-0000-0000-0000A03D0000}"/>
    <cellStyle name="Normal 4 2 4 3 3" xfId="5658" xr:uid="{00000000-0005-0000-0000-0000A13D0000}"/>
    <cellStyle name="Normal 4 2 4 3 3 2" xfId="11709" xr:uid="{00000000-0005-0000-0000-0000A23D0000}"/>
    <cellStyle name="Normal 4 2 4 3 4" xfId="11707" xr:uid="{00000000-0005-0000-0000-0000A33D0000}"/>
    <cellStyle name="Normal 4 2 4 3 5" xfId="14637" xr:uid="{00000000-0005-0000-0000-0000A43D0000}"/>
    <cellStyle name="Normal 4 2 4 4" xfId="3369" xr:uid="{00000000-0005-0000-0000-0000A53D0000}"/>
    <cellStyle name="Normal 4 2 4 4 2" xfId="11710" xr:uid="{00000000-0005-0000-0000-0000A63D0000}"/>
    <cellStyle name="Normal 4 2 4 5" xfId="5655" xr:uid="{00000000-0005-0000-0000-0000A73D0000}"/>
    <cellStyle name="Normal 4 2 4 5 2" xfId="11711" xr:uid="{00000000-0005-0000-0000-0000A83D0000}"/>
    <cellStyle name="Normal 4 2 4 6" xfId="11701" xr:uid="{00000000-0005-0000-0000-0000A93D0000}"/>
    <cellStyle name="Normal 4 2 4 7" xfId="14634" xr:uid="{00000000-0005-0000-0000-0000AA3D0000}"/>
    <cellStyle name="Normal 4 2 5" xfId="3373" xr:uid="{00000000-0005-0000-0000-0000AB3D0000}"/>
    <cellStyle name="Normal 4 2 5 2" xfId="3374" xr:uid="{00000000-0005-0000-0000-0000AC3D0000}"/>
    <cellStyle name="Normal 4 2 5 2 2" xfId="5660" xr:uid="{00000000-0005-0000-0000-0000AD3D0000}"/>
    <cellStyle name="Normal 4 2 5 2 2 2" xfId="11714" xr:uid="{00000000-0005-0000-0000-0000AE3D0000}"/>
    <cellStyle name="Normal 4 2 5 2 3" xfId="11713" xr:uid="{00000000-0005-0000-0000-0000AF3D0000}"/>
    <cellStyle name="Normal 4 2 5 2 4" xfId="14639" xr:uid="{00000000-0005-0000-0000-0000B03D0000}"/>
    <cellStyle name="Normal 4 2 5 3" xfId="5659" xr:uid="{00000000-0005-0000-0000-0000B13D0000}"/>
    <cellStyle name="Normal 4 2 5 3 2" xfId="11715" xr:uid="{00000000-0005-0000-0000-0000B23D0000}"/>
    <cellStyle name="Normal 4 2 5 4" xfId="11712" xr:uid="{00000000-0005-0000-0000-0000B33D0000}"/>
    <cellStyle name="Normal 4 2 5 5" xfId="14638" xr:uid="{00000000-0005-0000-0000-0000B43D0000}"/>
    <cellStyle name="Normal 4 2 6" xfId="3375" xr:uid="{00000000-0005-0000-0000-0000B53D0000}"/>
    <cellStyle name="Normal 4 2 6 2" xfId="5661" xr:uid="{00000000-0005-0000-0000-0000B63D0000}"/>
    <cellStyle name="Normal 4 2 6 2 2" xfId="11717" xr:uid="{00000000-0005-0000-0000-0000B73D0000}"/>
    <cellStyle name="Normal 4 2 6 3" xfId="11716" xr:uid="{00000000-0005-0000-0000-0000B83D0000}"/>
    <cellStyle name="Normal 4 2 6 4" xfId="14640" xr:uid="{00000000-0005-0000-0000-0000B93D0000}"/>
    <cellStyle name="Normal 4 2 7" xfId="11655" xr:uid="{00000000-0005-0000-0000-0000BA3D0000}"/>
    <cellStyle name="Normal 4 3" xfId="258" xr:uid="{00000000-0005-0000-0000-0000BB3D0000}"/>
    <cellStyle name="Normal 4 3 2" xfId="11718" xr:uid="{00000000-0005-0000-0000-0000BC3D0000}"/>
    <cellStyle name="Normal 4 4" xfId="259" xr:uid="{00000000-0005-0000-0000-0000BD3D0000}"/>
    <cellStyle name="Normal 4 4 2" xfId="11719" xr:uid="{00000000-0005-0000-0000-0000BE3D0000}"/>
    <cellStyle name="Normal 4 5" xfId="260" xr:uid="{00000000-0005-0000-0000-0000BF3D0000}"/>
    <cellStyle name="Normal 4 5 2" xfId="11720" xr:uid="{00000000-0005-0000-0000-0000C03D0000}"/>
    <cellStyle name="Normal 40" xfId="782" xr:uid="{00000000-0005-0000-0000-0000C13D0000}"/>
    <cellStyle name="Normal 40 2" xfId="11722" xr:uid="{00000000-0005-0000-0000-0000C23D0000}"/>
    <cellStyle name="Normal 40 3" xfId="11721" xr:uid="{00000000-0005-0000-0000-0000C33D0000}"/>
    <cellStyle name="Normal 41" xfId="783" xr:uid="{00000000-0005-0000-0000-0000C43D0000}"/>
    <cellStyle name="Normal 41 2" xfId="11724" xr:uid="{00000000-0005-0000-0000-0000C53D0000}"/>
    <cellStyle name="Normal 41 3" xfId="11723" xr:uid="{00000000-0005-0000-0000-0000C63D0000}"/>
    <cellStyle name="Normal 42" xfId="1405" xr:uid="{00000000-0005-0000-0000-0000C73D0000}"/>
    <cellStyle name="Normal 42 2" xfId="11726" xr:uid="{00000000-0005-0000-0000-0000C83D0000}"/>
    <cellStyle name="Normal 42 3" xfId="11725" xr:uid="{00000000-0005-0000-0000-0000C93D0000}"/>
    <cellStyle name="Normal 43" xfId="3376" xr:uid="{00000000-0005-0000-0000-0000CA3D0000}"/>
    <cellStyle name="Normal 43 2" xfId="11728" xr:uid="{00000000-0005-0000-0000-0000CB3D0000}"/>
    <cellStyle name="Normal 43 3" xfId="11727" xr:uid="{00000000-0005-0000-0000-0000CC3D0000}"/>
    <cellStyle name="Normal 44" xfId="11729" xr:uid="{00000000-0005-0000-0000-0000CD3D0000}"/>
    <cellStyle name="Normal 44 2" xfId="16939" xr:uid="{00000000-0005-0000-0000-0000CE3D0000}"/>
    <cellStyle name="Normal 44 3" xfId="14641" xr:uid="{00000000-0005-0000-0000-0000CF3D0000}"/>
    <cellStyle name="Normal 45" xfId="14642" xr:uid="{00000000-0005-0000-0000-0000D03D0000}"/>
    <cellStyle name="Normal 5 10" xfId="14643" xr:uid="{00000000-0005-0000-0000-0000D13D0000}"/>
    <cellStyle name="Normal 5 11" xfId="14644" xr:uid="{00000000-0005-0000-0000-0000D23D0000}"/>
    <cellStyle name="Normal 5 2" xfId="261" xr:uid="{00000000-0005-0000-0000-0000D33D0000}"/>
    <cellStyle name="Normal 5 2 2" xfId="262" xr:uid="{00000000-0005-0000-0000-0000D43D0000}"/>
    <cellStyle name="Normal 5 2 2 2" xfId="784" xr:uid="{00000000-0005-0000-0000-0000D53D0000}"/>
    <cellStyle name="Normal 5 2 2 2 2" xfId="11732" xr:uid="{00000000-0005-0000-0000-0000D63D0000}"/>
    <cellStyle name="Normal 5 2 2 3" xfId="1282" xr:uid="{00000000-0005-0000-0000-0000D73D0000}"/>
    <cellStyle name="Normal 5 2 2 3 2" xfId="11733" xr:uid="{00000000-0005-0000-0000-0000D83D0000}"/>
    <cellStyle name="Normal 5 2 2 4" xfId="2005" xr:uid="{00000000-0005-0000-0000-0000D93D0000}"/>
    <cellStyle name="Normal 5 2 2 4 2" xfId="11734" xr:uid="{00000000-0005-0000-0000-0000DA3D0000}"/>
    <cellStyle name="Normal 5 2 2 5" xfId="3377" xr:uid="{00000000-0005-0000-0000-0000DB3D0000}"/>
    <cellStyle name="Normal 5 2 2 5 2" xfId="11735" xr:uid="{00000000-0005-0000-0000-0000DC3D0000}"/>
    <cellStyle name="Normal 5 2 2 6" xfId="5662" xr:uid="{00000000-0005-0000-0000-0000DD3D0000}"/>
    <cellStyle name="Normal 5 2 2 6 2" xfId="11736" xr:uid="{00000000-0005-0000-0000-0000DE3D0000}"/>
    <cellStyle name="Normal 5 2 2 7" xfId="11731" xr:uid="{00000000-0005-0000-0000-0000DF3D0000}"/>
    <cellStyle name="Normal 5 2 2 8" xfId="14645" xr:uid="{00000000-0005-0000-0000-0000E03D0000}"/>
    <cellStyle name="Normal 5 2 3" xfId="11730" xr:uid="{00000000-0005-0000-0000-0000E13D0000}"/>
    <cellStyle name="Normal 5 3" xfId="263" xr:uid="{00000000-0005-0000-0000-0000E23D0000}"/>
    <cellStyle name="Normal 5 3 2" xfId="785" xr:uid="{00000000-0005-0000-0000-0000E33D0000}"/>
    <cellStyle name="Normal 5 3 2 2" xfId="1283" xr:uid="{00000000-0005-0000-0000-0000E43D0000}"/>
    <cellStyle name="Normal 5 3 2 2 2" xfId="11739" xr:uid="{00000000-0005-0000-0000-0000E53D0000}"/>
    <cellStyle name="Normal 5 3 2 3" xfId="2006" xr:uid="{00000000-0005-0000-0000-0000E63D0000}"/>
    <cellStyle name="Normal 5 3 2 3 2" xfId="11740" xr:uid="{00000000-0005-0000-0000-0000E73D0000}"/>
    <cellStyle name="Normal 5 3 2 4" xfId="3378" xr:uid="{00000000-0005-0000-0000-0000E83D0000}"/>
    <cellStyle name="Normal 5 3 2 4 2" xfId="11741" xr:uid="{00000000-0005-0000-0000-0000E93D0000}"/>
    <cellStyle name="Normal 5 3 2 5" xfId="5663" xr:uid="{00000000-0005-0000-0000-0000EA3D0000}"/>
    <cellStyle name="Normal 5 3 2 5 2" xfId="11742" xr:uid="{00000000-0005-0000-0000-0000EB3D0000}"/>
    <cellStyle name="Normal 5 3 2 6" xfId="11738" xr:uid="{00000000-0005-0000-0000-0000EC3D0000}"/>
    <cellStyle name="Normal 5 3 2 7" xfId="14646" xr:uid="{00000000-0005-0000-0000-0000ED3D0000}"/>
    <cellStyle name="Normal 5 3 3" xfId="11737" xr:uid="{00000000-0005-0000-0000-0000EE3D0000}"/>
    <cellStyle name="Normal 5 4" xfId="264" xr:uid="{00000000-0005-0000-0000-0000EF3D0000}"/>
    <cellStyle name="Normal 5 4 2" xfId="786" xr:uid="{00000000-0005-0000-0000-0000F03D0000}"/>
    <cellStyle name="Normal 5 4 2 2" xfId="11744" xr:uid="{00000000-0005-0000-0000-0000F13D0000}"/>
    <cellStyle name="Normal 5 4 3" xfId="1284" xr:uid="{00000000-0005-0000-0000-0000F23D0000}"/>
    <cellStyle name="Normal 5 4 3 2" xfId="11745" xr:uid="{00000000-0005-0000-0000-0000F33D0000}"/>
    <cellStyle name="Normal 5 4 4" xfId="2007" xr:uid="{00000000-0005-0000-0000-0000F43D0000}"/>
    <cellStyle name="Normal 5 4 4 2" xfId="11746" xr:uid="{00000000-0005-0000-0000-0000F53D0000}"/>
    <cellStyle name="Normal 5 4 5" xfId="3379" xr:uid="{00000000-0005-0000-0000-0000F63D0000}"/>
    <cellStyle name="Normal 5 4 5 2" xfId="11747" xr:uid="{00000000-0005-0000-0000-0000F73D0000}"/>
    <cellStyle name="Normal 5 4 6" xfId="5664" xr:uid="{00000000-0005-0000-0000-0000F83D0000}"/>
    <cellStyle name="Normal 5 4 6 2" xfId="11748" xr:uid="{00000000-0005-0000-0000-0000F93D0000}"/>
    <cellStyle name="Normal 5 4 7" xfId="11743" xr:uid="{00000000-0005-0000-0000-0000FA3D0000}"/>
    <cellStyle name="Normal 5 4 8" xfId="14647" xr:uid="{00000000-0005-0000-0000-0000FB3D0000}"/>
    <cellStyle name="Normal 5 5" xfId="1349" xr:uid="{00000000-0005-0000-0000-0000FC3D0000}"/>
    <cellStyle name="Normal 5 5 2" xfId="2008" xr:uid="{00000000-0005-0000-0000-0000FD3D0000}"/>
    <cellStyle name="Normal 5 5 2 2" xfId="11750" xr:uid="{00000000-0005-0000-0000-0000FE3D0000}"/>
    <cellStyle name="Normal 5 5 3" xfId="3380" xr:uid="{00000000-0005-0000-0000-0000FF3D0000}"/>
    <cellStyle name="Normal 5 5 3 2" xfId="11751" xr:uid="{00000000-0005-0000-0000-0000003E0000}"/>
    <cellStyle name="Normal 5 5 4" xfId="5665" xr:uid="{00000000-0005-0000-0000-0000013E0000}"/>
    <cellStyle name="Normal 5 5 4 2" xfId="11752" xr:uid="{00000000-0005-0000-0000-0000023E0000}"/>
    <cellStyle name="Normal 5 5 5" xfId="11749" xr:uid="{00000000-0005-0000-0000-0000033E0000}"/>
    <cellStyle name="Normal 5 5 6" xfId="14648" xr:uid="{00000000-0005-0000-0000-0000043E0000}"/>
    <cellStyle name="Normal 5 6" xfId="2009" xr:uid="{00000000-0005-0000-0000-0000053E0000}"/>
    <cellStyle name="Normal 5 6 2" xfId="3381" xr:uid="{00000000-0005-0000-0000-0000063E0000}"/>
    <cellStyle name="Normal 5 6 2 2" xfId="11754" xr:uid="{00000000-0005-0000-0000-0000073E0000}"/>
    <cellStyle name="Normal 5 6 3" xfId="5666" xr:uid="{00000000-0005-0000-0000-0000083E0000}"/>
    <cellStyle name="Normal 5 6 3 2" xfId="11755" xr:uid="{00000000-0005-0000-0000-0000093E0000}"/>
    <cellStyle name="Normal 5 6 4" xfId="11753" xr:uid="{00000000-0005-0000-0000-00000A3E0000}"/>
    <cellStyle name="Normal 5 6 5" xfId="14649" xr:uid="{00000000-0005-0000-0000-00000B3E0000}"/>
    <cellStyle name="Normal 5 7" xfId="3382" xr:uid="{00000000-0005-0000-0000-00000C3E0000}"/>
    <cellStyle name="Normal 5 7 2" xfId="5667" xr:uid="{00000000-0005-0000-0000-00000D3E0000}"/>
    <cellStyle name="Normal 5 7 2 2" xfId="11757" xr:uid="{00000000-0005-0000-0000-00000E3E0000}"/>
    <cellStyle name="Normal 5 7 3" xfId="11756" xr:uid="{00000000-0005-0000-0000-00000F3E0000}"/>
    <cellStyle name="Normal 5 7 4" xfId="14650" xr:uid="{00000000-0005-0000-0000-0000103E0000}"/>
    <cellStyle name="Normal 5 8" xfId="3936" xr:uid="{00000000-0005-0000-0000-0000113E0000}"/>
    <cellStyle name="Normal 5 8 2" xfId="5668" xr:uid="{00000000-0005-0000-0000-0000123E0000}"/>
    <cellStyle name="Normal 5 8 2 2" xfId="11759" xr:uid="{00000000-0005-0000-0000-0000133E0000}"/>
    <cellStyle name="Normal 5 8 3" xfId="11758" xr:uid="{00000000-0005-0000-0000-0000143E0000}"/>
    <cellStyle name="Normal 5 8 4" xfId="14651" xr:uid="{00000000-0005-0000-0000-0000153E0000}"/>
    <cellStyle name="Normal 5 9" xfId="11760" xr:uid="{00000000-0005-0000-0000-0000163E0000}"/>
    <cellStyle name="Normal 5 9 2" xfId="16940" xr:uid="{00000000-0005-0000-0000-0000173E0000}"/>
    <cellStyle name="Normal 5 9 3" xfId="14652" xr:uid="{00000000-0005-0000-0000-0000183E0000}"/>
    <cellStyle name="Normal 6 10" xfId="14653" xr:uid="{00000000-0005-0000-0000-0000193E0000}"/>
    <cellStyle name="Normal 6 2" xfId="265" xr:uid="{00000000-0005-0000-0000-00001A3E0000}"/>
    <cellStyle name="Normal 6 2 2" xfId="266" xr:uid="{00000000-0005-0000-0000-00001B3E0000}"/>
    <cellStyle name="Normal 6 2 2 2" xfId="11762" xr:uid="{00000000-0005-0000-0000-00001C3E0000}"/>
    <cellStyle name="Normal 6 2 3" xfId="787" xr:uid="{00000000-0005-0000-0000-00001D3E0000}"/>
    <cellStyle name="Normal 6 2 3 2" xfId="1285" xr:uid="{00000000-0005-0000-0000-00001E3E0000}"/>
    <cellStyle name="Normal 6 2 3 2 2" xfId="11764" xr:uid="{00000000-0005-0000-0000-00001F3E0000}"/>
    <cellStyle name="Normal 6 2 3 3" xfId="2010" xr:uid="{00000000-0005-0000-0000-0000203E0000}"/>
    <cellStyle name="Normal 6 2 3 3 2" xfId="11765" xr:uid="{00000000-0005-0000-0000-0000213E0000}"/>
    <cellStyle name="Normal 6 2 3 4" xfId="3383" xr:uid="{00000000-0005-0000-0000-0000223E0000}"/>
    <cellStyle name="Normal 6 2 3 4 2" xfId="11766" xr:uid="{00000000-0005-0000-0000-0000233E0000}"/>
    <cellStyle name="Normal 6 2 3 5" xfId="5669" xr:uid="{00000000-0005-0000-0000-0000243E0000}"/>
    <cellStyle name="Normal 6 2 3 5 2" xfId="11767" xr:uid="{00000000-0005-0000-0000-0000253E0000}"/>
    <cellStyle name="Normal 6 2 3 6" xfId="11763" xr:uid="{00000000-0005-0000-0000-0000263E0000}"/>
    <cellStyle name="Normal 6 2 3 7" xfId="14654" xr:uid="{00000000-0005-0000-0000-0000273E0000}"/>
    <cellStyle name="Normal 6 2 4" xfId="11761" xr:uid="{00000000-0005-0000-0000-0000283E0000}"/>
    <cellStyle name="Normal 6 3" xfId="267" xr:uid="{00000000-0005-0000-0000-0000293E0000}"/>
    <cellStyle name="Normal 6 3 2" xfId="788" xr:uid="{00000000-0005-0000-0000-00002A3E0000}"/>
    <cellStyle name="Normal 6 3 2 2" xfId="11769" xr:uid="{00000000-0005-0000-0000-00002B3E0000}"/>
    <cellStyle name="Normal 6 3 3" xfId="789" xr:uid="{00000000-0005-0000-0000-00002C3E0000}"/>
    <cellStyle name="Normal 6 3 3 2" xfId="1286" xr:uid="{00000000-0005-0000-0000-00002D3E0000}"/>
    <cellStyle name="Normal 6 3 3 2 2" xfId="11771" xr:uid="{00000000-0005-0000-0000-00002E3E0000}"/>
    <cellStyle name="Normal 6 3 3 3" xfId="2011" xr:uid="{00000000-0005-0000-0000-00002F3E0000}"/>
    <cellStyle name="Normal 6 3 3 3 2" xfId="11772" xr:uid="{00000000-0005-0000-0000-0000303E0000}"/>
    <cellStyle name="Normal 6 3 3 4" xfId="3384" xr:uid="{00000000-0005-0000-0000-0000313E0000}"/>
    <cellStyle name="Normal 6 3 3 4 2" xfId="11773" xr:uid="{00000000-0005-0000-0000-0000323E0000}"/>
    <cellStyle name="Normal 6 3 3 5" xfId="5670" xr:uid="{00000000-0005-0000-0000-0000333E0000}"/>
    <cellStyle name="Normal 6 3 3 5 2" xfId="11774" xr:uid="{00000000-0005-0000-0000-0000343E0000}"/>
    <cellStyle name="Normal 6 3 3 6" xfId="11770" xr:uid="{00000000-0005-0000-0000-0000353E0000}"/>
    <cellStyle name="Normal 6 3 3 7" xfId="14655" xr:uid="{00000000-0005-0000-0000-0000363E0000}"/>
    <cellStyle name="Normal 6 3 4" xfId="11768" xr:uid="{00000000-0005-0000-0000-0000373E0000}"/>
    <cellStyle name="Normal 6 4" xfId="268" xr:uid="{00000000-0005-0000-0000-0000383E0000}"/>
    <cellStyle name="Normal 6 4 2" xfId="790" xr:uid="{00000000-0005-0000-0000-0000393E0000}"/>
    <cellStyle name="Normal 6 4 2 2" xfId="11776" xr:uid="{00000000-0005-0000-0000-00003A3E0000}"/>
    <cellStyle name="Normal 6 4 3" xfId="1287" xr:uid="{00000000-0005-0000-0000-00003B3E0000}"/>
    <cellStyle name="Normal 6 4 3 2" xfId="11777" xr:uid="{00000000-0005-0000-0000-00003C3E0000}"/>
    <cellStyle name="Normal 6 4 4" xfId="2012" xr:uid="{00000000-0005-0000-0000-00003D3E0000}"/>
    <cellStyle name="Normal 6 4 4 2" xfId="11778" xr:uid="{00000000-0005-0000-0000-00003E3E0000}"/>
    <cellStyle name="Normal 6 4 5" xfId="3385" xr:uid="{00000000-0005-0000-0000-00003F3E0000}"/>
    <cellStyle name="Normal 6 4 5 2" xfId="11779" xr:uid="{00000000-0005-0000-0000-0000403E0000}"/>
    <cellStyle name="Normal 6 4 6" xfId="5671" xr:uid="{00000000-0005-0000-0000-0000413E0000}"/>
    <cellStyle name="Normal 6 4 6 2" xfId="11780" xr:uid="{00000000-0005-0000-0000-0000423E0000}"/>
    <cellStyle name="Normal 6 4 7" xfId="11775" xr:uid="{00000000-0005-0000-0000-0000433E0000}"/>
    <cellStyle name="Normal 6 4 8" xfId="14656" xr:uid="{00000000-0005-0000-0000-0000443E0000}"/>
    <cellStyle name="Normal 6 5" xfId="2013" xr:uid="{00000000-0005-0000-0000-0000453E0000}"/>
    <cellStyle name="Normal 6 5 2" xfId="3386" xr:uid="{00000000-0005-0000-0000-0000463E0000}"/>
    <cellStyle name="Normal 6 5 2 2" xfId="11782" xr:uid="{00000000-0005-0000-0000-0000473E0000}"/>
    <cellStyle name="Normal 6 5 3" xfId="5672" xr:uid="{00000000-0005-0000-0000-0000483E0000}"/>
    <cellStyle name="Normal 6 5 3 2" xfId="11783" xr:uid="{00000000-0005-0000-0000-0000493E0000}"/>
    <cellStyle name="Normal 6 5 4" xfId="11781" xr:uid="{00000000-0005-0000-0000-00004A3E0000}"/>
    <cellStyle name="Normal 6 5 5" xfId="14657" xr:uid="{00000000-0005-0000-0000-00004B3E0000}"/>
    <cellStyle name="Normal 6 6" xfId="3387" xr:uid="{00000000-0005-0000-0000-00004C3E0000}"/>
    <cellStyle name="Normal 6 6 2" xfId="5673" xr:uid="{00000000-0005-0000-0000-00004D3E0000}"/>
    <cellStyle name="Normal 6 6 2 2" xfId="11785" xr:uid="{00000000-0005-0000-0000-00004E3E0000}"/>
    <cellStyle name="Normal 6 6 3" xfId="11784" xr:uid="{00000000-0005-0000-0000-00004F3E0000}"/>
    <cellStyle name="Normal 6 6 4" xfId="14658" xr:uid="{00000000-0005-0000-0000-0000503E0000}"/>
    <cellStyle name="Normal 6 7" xfId="3950" xr:uid="{00000000-0005-0000-0000-0000513E0000}"/>
    <cellStyle name="Normal 6 7 2" xfId="5674" xr:uid="{00000000-0005-0000-0000-0000523E0000}"/>
    <cellStyle name="Normal 6 7 2 2" xfId="11787" xr:uid="{00000000-0005-0000-0000-0000533E0000}"/>
    <cellStyle name="Normal 6 7 3" xfId="11786" xr:uid="{00000000-0005-0000-0000-0000543E0000}"/>
    <cellStyle name="Normal 6 7 4" xfId="14659" xr:uid="{00000000-0005-0000-0000-0000553E0000}"/>
    <cellStyle name="Normal 6 8" xfId="11788" xr:uid="{00000000-0005-0000-0000-0000563E0000}"/>
    <cellStyle name="Normal 6 8 2" xfId="16941" xr:uid="{00000000-0005-0000-0000-0000573E0000}"/>
    <cellStyle name="Normal 6 8 3" xfId="14660" xr:uid="{00000000-0005-0000-0000-0000583E0000}"/>
    <cellStyle name="Normal 6 9" xfId="14661" xr:uid="{00000000-0005-0000-0000-0000593E0000}"/>
    <cellStyle name="Normal 7 2" xfId="269" xr:uid="{00000000-0005-0000-0000-00005A3E0000}"/>
    <cellStyle name="Normal 7 2 2" xfId="270" xr:uid="{00000000-0005-0000-0000-00005B3E0000}"/>
    <cellStyle name="Normal 7 2 2 2" xfId="11790" xr:uid="{00000000-0005-0000-0000-00005C3E0000}"/>
    <cellStyle name="Normal 7 2 3" xfId="791" xr:uid="{00000000-0005-0000-0000-00005D3E0000}"/>
    <cellStyle name="Normal 7 2 3 2" xfId="1288" xr:uid="{00000000-0005-0000-0000-00005E3E0000}"/>
    <cellStyle name="Normal 7 2 3 2 2" xfId="11792" xr:uid="{00000000-0005-0000-0000-00005F3E0000}"/>
    <cellStyle name="Normal 7 2 3 3" xfId="2014" xr:uid="{00000000-0005-0000-0000-0000603E0000}"/>
    <cellStyle name="Normal 7 2 3 3 2" xfId="11793" xr:uid="{00000000-0005-0000-0000-0000613E0000}"/>
    <cellStyle name="Normal 7 2 3 4" xfId="3388" xr:uid="{00000000-0005-0000-0000-0000623E0000}"/>
    <cellStyle name="Normal 7 2 3 4 2" xfId="11794" xr:uid="{00000000-0005-0000-0000-0000633E0000}"/>
    <cellStyle name="Normal 7 2 3 5" xfId="5675" xr:uid="{00000000-0005-0000-0000-0000643E0000}"/>
    <cellStyle name="Normal 7 2 3 5 2" xfId="11795" xr:uid="{00000000-0005-0000-0000-0000653E0000}"/>
    <cellStyle name="Normal 7 2 3 6" xfId="11791" xr:uid="{00000000-0005-0000-0000-0000663E0000}"/>
    <cellStyle name="Normal 7 2 3 7" xfId="14662" xr:uid="{00000000-0005-0000-0000-0000673E0000}"/>
    <cellStyle name="Normal 7 2 4" xfId="11789" xr:uid="{00000000-0005-0000-0000-0000683E0000}"/>
    <cellStyle name="Normal 7 3" xfId="271" xr:uid="{00000000-0005-0000-0000-0000693E0000}"/>
    <cellStyle name="Normal 7 3 2" xfId="792" xr:uid="{00000000-0005-0000-0000-00006A3E0000}"/>
    <cellStyle name="Normal 7 3 2 2" xfId="11797" xr:uid="{00000000-0005-0000-0000-00006B3E0000}"/>
    <cellStyle name="Normal 7 3 3" xfId="1376" xr:uid="{00000000-0005-0000-0000-00006C3E0000}"/>
    <cellStyle name="Normal 7 3 3 2" xfId="2015" xr:uid="{00000000-0005-0000-0000-00006D3E0000}"/>
    <cellStyle name="Normal 7 3 3 2 2" xfId="11799" xr:uid="{00000000-0005-0000-0000-00006E3E0000}"/>
    <cellStyle name="Normal 7 3 3 3" xfId="3389" xr:uid="{00000000-0005-0000-0000-00006F3E0000}"/>
    <cellStyle name="Normal 7 3 3 3 2" xfId="11800" xr:uid="{00000000-0005-0000-0000-0000703E0000}"/>
    <cellStyle name="Normal 7 3 3 4" xfId="5676" xr:uid="{00000000-0005-0000-0000-0000713E0000}"/>
    <cellStyle name="Normal 7 3 3 4 2" xfId="11801" xr:uid="{00000000-0005-0000-0000-0000723E0000}"/>
    <cellStyle name="Normal 7 3 3 5" xfId="11798" xr:uid="{00000000-0005-0000-0000-0000733E0000}"/>
    <cellStyle name="Normal 7 3 3 6" xfId="14663" xr:uid="{00000000-0005-0000-0000-0000743E0000}"/>
    <cellStyle name="Normal 7 3 4" xfId="11796" xr:uid="{00000000-0005-0000-0000-0000753E0000}"/>
    <cellStyle name="Normal 7 4" xfId="272" xr:uid="{00000000-0005-0000-0000-0000763E0000}"/>
    <cellStyle name="Normal 7 4 2" xfId="2016" xr:uid="{00000000-0005-0000-0000-0000773E0000}"/>
    <cellStyle name="Normal 7 4 2 2" xfId="3390" xr:uid="{00000000-0005-0000-0000-0000783E0000}"/>
    <cellStyle name="Normal 7 4 2 2 2" xfId="11804" xr:uid="{00000000-0005-0000-0000-0000793E0000}"/>
    <cellStyle name="Normal 7 4 2 3" xfId="5677" xr:uid="{00000000-0005-0000-0000-00007A3E0000}"/>
    <cellStyle name="Normal 7 4 2 3 2" xfId="11805" xr:uid="{00000000-0005-0000-0000-00007B3E0000}"/>
    <cellStyle name="Normal 7 4 2 4" xfId="11803" xr:uid="{00000000-0005-0000-0000-00007C3E0000}"/>
    <cellStyle name="Normal 7 4 2 5" xfId="14664" xr:uid="{00000000-0005-0000-0000-00007D3E0000}"/>
    <cellStyle name="Normal 7 4 3" xfId="11802" xr:uid="{00000000-0005-0000-0000-00007E3E0000}"/>
    <cellStyle name="Normal 7 5" xfId="793" xr:uid="{00000000-0005-0000-0000-00007F3E0000}"/>
    <cellStyle name="Normal 7 5 2" xfId="1289" xr:uid="{00000000-0005-0000-0000-0000803E0000}"/>
    <cellStyle name="Normal 7 5 2 2" xfId="11807" xr:uid="{00000000-0005-0000-0000-0000813E0000}"/>
    <cellStyle name="Normal 7 5 3" xfId="2017" xr:uid="{00000000-0005-0000-0000-0000823E0000}"/>
    <cellStyle name="Normal 7 5 3 2" xfId="11808" xr:uid="{00000000-0005-0000-0000-0000833E0000}"/>
    <cellStyle name="Normal 7 5 4" xfId="3391" xr:uid="{00000000-0005-0000-0000-0000843E0000}"/>
    <cellStyle name="Normal 7 5 4 2" xfId="11809" xr:uid="{00000000-0005-0000-0000-0000853E0000}"/>
    <cellStyle name="Normal 7 5 5" xfId="5678" xr:uid="{00000000-0005-0000-0000-0000863E0000}"/>
    <cellStyle name="Normal 7 5 5 2" xfId="11810" xr:uid="{00000000-0005-0000-0000-0000873E0000}"/>
    <cellStyle name="Normal 7 5 6" xfId="11806" xr:uid="{00000000-0005-0000-0000-0000883E0000}"/>
    <cellStyle name="Normal 7 5 7" xfId="14665" xr:uid="{00000000-0005-0000-0000-0000893E0000}"/>
    <cellStyle name="Normal 7 6" xfId="3964" xr:uid="{00000000-0005-0000-0000-00008A3E0000}"/>
    <cellStyle name="Normal 7 6 2" xfId="5679" xr:uid="{00000000-0005-0000-0000-00008B3E0000}"/>
    <cellStyle name="Normal 7 6 2 2" xfId="11812" xr:uid="{00000000-0005-0000-0000-00008C3E0000}"/>
    <cellStyle name="Normal 7 6 3" xfId="11811" xr:uid="{00000000-0005-0000-0000-00008D3E0000}"/>
    <cellStyle name="Normal 7 6 4" xfId="14666" xr:uid="{00000000-0005-0000-0000-00008E3E0000}"/>
    <cellStyle name="Normal 7 7" xfId="11813" xr:uid="{00000000-0005-0000-0000-00008F3E0000}"/>
    <cellStyle name="Normal 7 7 2" xfId="16942" xr:uid="{00000000-0005-0000-0000-0000903E0000}"/>
    <cellStyle name="Normal 7 7 3" xfId="14667" xr:uid="{00000000-0005-0000-0000-0000913E0000}"/>
    <cellStyle name="Normal 7 8" xfId="14668" xr:uid="{00000000-0005-0000-0000-0000923E0000}"/>
    <cellStyle name="Normal 7 9" xfId="14669" xr:uid="{00000000-0005-0000-0000-0000933E0000}"/>
    <cellStyle name="Normal 8" xfId="273" xr:uid="{00000000-0005-0000-0000-0000943E0000}"/>
    <cellStyle name="Normal 8 2" xfId="274" xr:uid="{00000000-0005-0000-0000-0000953E0000}"/>
    <cellStyle name="Normal 8 2 2" xfId="794" xr:uid="{00000000-0005-0000-0000-0000963E0000}"/>
    <cellStyle name="Normal 8 2 2 2" xfId="11816" xr:uid="{00000000-0005-0000-0000-0000973E0000}"/>
    <cellStyle name="Normal 8 2 3" xfId="2018" xr:uid="{00000000-0005-0000-0000-0000983E0000}"/>
    <cellStyle name="Normal 8 2 3 2" xfId="3392" xr:uid="{00000000-0005-0000-0000-0000993E0000}"/>
    <cellStyle name="Normal 8 2 3 2 2" xfId="11818" xr:uid="{00000000-0005-0000-0000-00009A3E0000}"/>
    <cellStyle name="Normal 8 2 3 3" xfId="5680" xr:uid="{00000000-0005-0000-0000-00009B3E0000}"/>
    <cellStyle name="Normal 8 2 3 3 2" xfId="11819" xr:uid="{00000000-0005-0000-0000-00009C3E0000}"/>
    <cellStyle name="Normal 8 2 3 4" xfId="11817" xr:uid="{00000000-0005-0000-0000-00009D3E0000}"/>
    <cellStyle name="Normal 8 2 3 5" xfId="14670" xr:uid="{00000000-0005-0000-0000-00009E3E0000}"/>
    <cellStyle name="Normal 8 2 4" xfId="11815" xr:uid="{00000000-0005-0000-0000-00009F3E0000}"/>
    <cellStyle name="Normal 8 3" xfId="275" xr:uid="{00000000-0005-0000-0000-0000A03E0000}"/>
    <cellStyle name="Normal 8 3 2" xfId="795" xr:uid="{00000000-0005-0000-0000-0000A13E0000}"/>
    <cellStyle name="Normal 8 3 2 2" xfId="11821" xr:uid="{00000000-0005-0000-0000-0000A23E0000}"/>
    <cellStyle name="Normal 8 3 3" xfId="3393" xr:uid="{00000000-0005-0000-0000-0000A33E0000}"/>
    <cellStyle name="Normal 8 3 3 2" xfId="5681" xr:uid="{00000000-0005-0000-0000-0000A43E0000}"/>
    <cellStyle name="Normal 8 3 3 2 2" xfId="11823" xr:uid="{00000000-0005-0000-0000-0000A53E0000}"/>
    <cellStyle name="Normal 8 3 3 3" xfId="11822" xr:uid="{00000000-0005-0000-0000-0000A63E0000}"/>
    <cellStyle name="Normal 8 3 3 4" xfId="14671" xr:uid="{00000000-0005-0000-0000-0000A73E0000}"/>
    <cellStyle name="Normal 8 3 4" xfId="11820" xr:uid="{00000000-0005-0000-0000-0000A83E0000}"/>
    <cellStyle name="Normal 8 4" xfId="1390" xr:uid="{00000000-0005-0000-0000-0000A93E0000}"/>
    <cellStyle name="Normal 8 4 2" xfId="2019" xr:uid="{00000000-0005-0000-0000-0000AA3E0000}"/>
    <cellStyle name="Normal 8 4 2 2" xfId="11825" xr:uid="{00000000-0005-0000-0000-0000AB3E0000}"/>
    <cellStyle name="Normal 8 4 3" xfId="3394" xr:uid="{00000000-0005-0000-0000-0000AC3E0000}"/>
    <cellStyle name="Normal 8 4 3 2" xfId="11826" xr:uid="{00000000-0005-0000-0000-0000AD3E0000}"/>
    <cellStyle name="Normal 8 4 4" xfId="5682" xr:uid="{00000000-0005-0000-0000-0000AE3E0000}"/>
    <cellStyle name="Normal 8 4 4 2" xfId="11827" xr:uid="{00000000-0005-0000-0000-0000AF3E0000}"/>
    <cellStyle name="Normal 8 4 5" xfId="11824" xr:uid="{00000000-0005-0000-0000-0000B03E0000}"/>
    <cellStyle name="Normal 8 4 6" xfId="14672" xr:uid="{00000000-0005-0000-0000-0000B13E0000}"/>
    <cellStyle name="Normal 8 5" xfId="11828" xr:uid="{00000000-0005-0000-0000-0000B23E0000}"/>
    <cellStyle name="Normal 8 5 2" xfId="16944" xr:uid="{00000000-0005-0000-0000-0000B33E0000}"/>
    <cellStyle name="Normal 8 5 3" xfId="14673" xr:uid="{00000000-0005-0000-0000-0000B43E0000}"/>
    <cellStyle name="Normal 8 6" xfId="11814" xr:uid="{00000000-0005-0000-0000-0000B53E0000}"/>
    <cellStyle name="Normal 8 6 2" xfId="14674" xr:uid="{00000000-0005-0000-0000-0000B63E0000}"/>
    <cellStyle name="Normal 8 7" xfId="14675" xr:uid="{00000000-0005-0000-0000-0000B73E0000}"/>
    <cellStyle name="Normal 8 8" xfId="16943" xr:uid="{00000000-0005-0000-0000-0000B83E0000}"/>
    <cellStyle name="Normal 9" xfId="276" xr:uid="{00000000-0005-0000-0000-0000B93E0000}"/>
    <cellStyle name="Normal 9 2" xfId="277" xr:uid="{00000000-0005-0000-0000-0000BA3E0000}"/>
    <cellStyle name="Normal 9 2 2" xfId="3991" xr:uid="{00000000-0005-0000-0000-0000BB3E0000}"/>
    <cellStyle name="Normal 9 2 2 2" xfId="5683" xr:uid="{00000000-0005-0000-0000-0000BC3E0000}"/>
    <cellStyle name="Normal 9 2 2 2 2" xfId="11832" xr:uid="{00000000-0005-0000-0000-0000BD3E0000}"/>
    <cellStyle name="Normal 9 2 2 3" xfId="11831" xr:uid="{00000000-0005-0000-0000-0000BE3E0000}"/>
    <cellStyle name="Normal 9 2 2 4" xfId="14676" xr:uid="{00000000-0005-0000-0000-0000BF3E0000}"/>
    <cellStyle name="Normal 9 2 3" xfId="11830" xr:uid="{00000000-0005-0000-0000-0000C03E0000}"/>
    <cellStyle name="Normal 9 3" xfId="278" xr:uid="{00000000-0005-0000-0000-0000C13E0000}"/>
    <cellStyle name="Normal 9 3 2" xfId="11834" xr:uid="{00000000-0005-0000-0000-0000C23E0000}"/>
    <cellStyle name="Normal 9 3 2 2" xfId="16946" xr:uid="{00000000-0005-0000-0000-0000C33E0000}"/>
    <cellStyle name="Normal 9 3 2 3" xfId="14677" xr:uid="{00000000-0005-0000-0000-0000C43E0000}"/>
    <cellStyle name="Normal 9 3 3" xfId="11833" xr:uid="{00000000-0005-0000-0000-0000C53E0000}"/>
    <cellStyle name="Normal 9 4" xfId="3395" xr:uid="{00000000-0005-0000-0000-0000C63E0000}"/>
    <cellStyle name="Normal 9 4 2" xfId="5684" xr:uid="{00000000-0005-0000-0000-0000C73E0000}"/>
    <cellStyle name="Normal 9 4 2 2" xfId="11836" xr:uid="{00000000-0005-0000-0000-0000C83E0000}"/>
    <cellStyle name="Normal 9 4 3" xfId="11835" xr:uid="{00000000-0005-0000-0000-0000C93E0000}"/>
    <cellStyle name="Normal 9 4 4" xfId="14678" xr:uid="{00000000-0005-0000-0000-0000CA3E0000}"/>
    <cellStyle name="Normal 9 5" xfId="11829" xr:uid="{00000000-0005-0000-0000-0000CB3E0000}"/>
    <cellStyle name="Normal 9 5 2" xfId="14679" xr:uid="{00000000-0005-0000-0000-0000CC3E0000}"/>
    <cellStyle name="Normal 9 6" xfId="16945" xr:uid="{00000000-0005-0000-0000-0000CD3E0000}"/>
    <cellStyle name="Normal_2016 customer counts" xfId="17263" xr:uid="{00000000-0005-0000-0000-0000CE3E0000}"/>
    <cellStyle name="Normal_Sheet2" xfId="17262" xr:uid="{00000000-0005-0000-0000-0000CF3E0000}"/>
    <cellStyle name="Note 2" xfId="279" xr:uid="{00000000-0005-0000-0000-0000D03E0000}"/>
    <cellStyle name="Note 2 10" xfId="2020" xr:uid="{00000000-0005-0000-0000-0000D13E0000}"/>
    <cellStyle name="Note 2 10 2" xfId="3848" xr:uid="{00000000-0005-0000-0000-0000D23E0000}"/>
    <cellStyle name="Note 2 10 2 2" xfId="5685" xr:uid="{00000000-0005-0000-0000-0000D33E0000}"/>
    <cellStyle name="Note 2 10 2 2 2" xfId="11840" xr:uid="{00000000-0005-0000-0000-0000D43E0000}"/>
    <cellStyle name="Note 2 10 2 2 3" xfId="16950" xr:uid="{00000000-0005-0000-0000-0000D53E0000}"/>
    <cellStyle name="Note 2 10 2 3" xfId="11841" xr:uid="{00000000-0005-0000-0000-0000D63E0000}"/>
    <cellStyle name="Note 2 10 2 3 2" xfId="16951" xr:uid="{00000000-0005-0000-0000-0000D73E0000}"/>
    <cellStyle name="Note 2 10 2 4" xfId="11839" xr:uid="{00000000-0005-0000-0000-0000D83E0000}"/>
    <cellStyle name="Note 2 10 2 4 2" xfId="16949" xr:uid="{00000000-0005-0000-0000-0000D93E0000}"/>
    <cellStyle name="Note 2 10 2 5" xfId="14680" xr:uid="{00000000-0005-0000-0000-0000DA3E0000}"/>
    <cellStyle name="Note 2 10 3" xfId="3397" xr:uid="{00000000-0005-0000-0000-0000DB3E0000}"/>
    <cellStyle name="Note 2 10 3 2" xfId="11842" xr:uid="{00000000-0005-0000-0000-0000DC3E0000}"/>
    <cellStyle name="Note 2 10 3 2 2" xfId="16952" xr:uid="{00000000-0005-0000-0000-0000DD3E0000}"/>
    <cellStyle name="Note 2 10 4" xfId="11843" xr:uid="{00000000-0005-0000-0000-0000DE3E0000}"/>
    <cellStyle name="Note 2 10 4 2" xfId="16953" xr:uid="{00000000-0005-0000-0000-0000DF3E0000}"/>
    <cellStyle name="Note 2 10 5" xfId="11838" xr:uid="{00000000-0005-0000-0000-0000E03E0000}"/>
    <cellStyle name="Note 2 10 5 2" xfId="16948" xr:uid="{00000000-0005-0000-0000-0000E13E0000}"/>
    <cellStyle name="Note 2 11" xfId="3922" xr:uid="{00000000-0005-0000-0000-0000E23E0000}"/>
    <cellStyle name="Note 2 11 2" xfId="5686" xr:uid="{00000000-0005-0000-0000-0000E33E0000}"/>
    <cellStyle name="Note 2 11 2 2" xfId="11845" xr:uid="{00000000-0005-0000-0000-0000E43E0000}"/>
    <cellStyle name="Note 2 11 2 2 2" xfId="16955" xr:uid="{00000000-0005-0000-0000-0000E53E0000}"/>
    <cellStyle name="Note 2 11 2 3" xfId="14682" xr:uid="{00000000-0005-0000-0000-0000E63E0000}"/>
    <cellStyle name="Note 2 11 3" xfId="11846" xr:uid="{00000000-0005-0000-0000-0000E73E0000}"/>
    <cellStyle name="Note 2 11 3 2" xfId="16956" xr:uid="{00000000-0005-0000-0000-0000E83E0000}"/>
    <cellStyle name="Note 2 11 4" xfId="11844" xr:uid="{00000000-0005-0000-0000-0000E93E0000}"/>
    <cellStyle name="Note 2 11 4 2" xfId="16954" xr:uid="{00000000-0005-0000-0000-0000EA3E0000}"/>
    <cellStyle name="Note 2 11 5" xfId="14681" xr:uid="{00000000-0005-0000-0000-0000EB3E0000}"/>
    <cellStyle name="Note 2 12" xfId="3518" xr:uid="{00000000-0005-0000-0000-0000EC3E0000}"/>
    <cellStyle name="Note 2 12 2" xfId="5687" xr:uid="{00000000-0005-0000-0000-0000ED3E0000}"/>
    <cellStyle name="Note 2 12 2 2" xfId="11848" xr:uid="{00000000-0005-0000-0000-0000EE3E0000}"/>
    <cellStyle name="Note 2 12 2 2 2" xfId="16958" xr:uid="{00000000-0005-0000-0000-0000EF3E0000}"/>
    <cellStyle name="Note 2 12 2 3" xfId="14684" xr:uid="{00000000-0005-0000-0000-0000F03E0000}"/>
    <cellStyle name="Note 2 12 3" xfId="11849" xr:uid="{00000000-0005-0000-0000-0000F13E0000}"/>
    <cellStyle name="Note 2 12 3 2" xfId="16959" xr:uid="{00000000-0005-0000-0000-0000F23E0000}"/>
    <cellStyle name="Note 2 12 4" xfId="11847" xr:uid="{00000000-0005-0000-0000-0000F33E0000}"/>
    <cellStyle name="Note 2 12 4 2" xfId="16957" xr:uid="{00000000-0005-0000-0000-0000F43E0000}"/>
    <cellStyle name="Note 2 12 5" xfId="14683" xr:uid="{00000000-0005-0000-0000-0000F53E0000}"/>
    <cellStyle name="Note 2 13" xfId="3396" xr:uid="{00000000-0005-0000-0000-0000F63E0000}"/>
    <cellStyle name="Note 2 13 2" xfId="11850" xr:uid="{00000000-0005-0000-0000-0000F73E0000}"/>
    <cellStyle name="Note 2 13 2 2" xfId="16960" xr:uid="{00000000-0005-0000-0000-0000F83E0000}"/>
    <cellStyle name="Note 2 14" xfId="11851" xr:uid="{00000000-0005-0000-0000-0000F93E0000}"/>
    <cellStyle name="Note 2 14 2" xfId="16961" xr:uid="{00000000-0005-0000-0000-0000FA3E0000}"/>
    <cellStyle name="Note 2 14 3" xfId="14685" xr:uid="{00000000-0005-0000-0000-0000FB3E0000}"/>
    <cellStyle name="Note 2 15" xfId="11837" xr:uid="{00000000-0005-0000-0000-0000FC3E0000}"/>
    <cellStyle name="Note 2 15 2" xfId="14686" xr:uid="{00000000-0005-0000-0000-0000FD3E0000}"/>
    <cellStyle name="Note 2 16" xfId="16947" xr:uid="{00000000-0005-0000-0000-0000FE3E0000}"/>
    <cellStyle name="Note 2 2" xfId="280" xr:uid="{00000000-0005-0000-0000-0000FF3E0000}"/>
    <cellStyle name="Note 2 2 2" xfId="797" xr:uid="{00000000-0005-0000-0000-0000003F0000}"/>
    <cellStyle name="Note 2 2 2 2" xfId="3528" xr:uid="{00000000-0005-0000-0000-0000013F0000}"/>
    <cellStyle name="Note 2 2 2 2 2" xfId="11854" xr:uid="{00000000-0005-0000-0000-0000023F0000}"/>
    <cellStyle name="Note 2 2 2 2 3" xfId="16964" xr:uid="{00000000-0005-0000-0000-0000033F0000}"/>
    <cellStyle name="Note 2 2 2 3" xfId="5688" xr:uid="{00000000-0005-0000-0000-0000043F0000}"/>
    <cellStyle name="Note 2 2 2 3 2" xfId="11855" xr:uid="{00000000-0005-0000-0000-0000053F0000}"/>
    <cellStyle name="Note 2 2 2 3 3" xfId="16965" xr:uid="{00000000-0005-0000-0000-0000063F0000}"/>
    <cellStyle name="Note 2 2 2 4" xfId="11856" xr:uid="{00000000-0005-0000-0000-0000073F0000}"/>
    <cellStyle name="Note 2 2 2 4 2" xfId="16966" xr:uid="{00000000-0005-0000-0000-0000083F0000}"/>
    <cellStyle name="Note 2 2 2 5" xfId="11853" xr:uid="{00000000-0005-0000-0000-0000093F0000}"/>
    <cellStyle name="Note 2 2 2 5 2" xfId="16963" xr:uid="{00000000-0005-0000-0000-00000A3F0000}"/>
    <cellStyle name="Note 2 2 2 6" xfId="14687" xr:uid="{00000000-0005-0000-0000-00000B3F0000}"/>
    <cellStyle name="Note 2 2 3" xfId="1291" xr:uid="{00000000-0005-0000-0000-00000C3F0000}"/>
    <cellStyle name="Note 2 2 3 2" xfId="11857" xr:uid="{00000000-0005-0000-0000-00000D3F0000}"/>
    <cellStyle name="Note 2 2 3 2 2" xfId="16967" xr:uid="{00000000-0005-0000-0000-00000E3F0000}"/>
    <cellStyle name="Note 2 2 3 3" xfId="14688" xr:uid="{00000000-0005-0000-0000-00000F3F0000}"/>
    <cellStyle name="Note 2 2 4" xfId="2021" xr:uid="{00000000-0005-0000-0000-0000103F0000}"/>
    <cellStyle name="Note 2 2 4 2" xfId="11858" xr:uid="{00000000-0005-0000-0000-0000113F0000}"/>
    <cellStyle name="Note 2 2 4 3" xfId="16968" xr:uid="{00000000-0005-0000-0000-0000123F0000}"/>
    <cellStyle name="Note 2 2 5" xfId="3398" xr:uid="{00000000-0005-0000-0000-0000133F0000}"/>
    <cellStyle name="Note 2 2 5 2" xfId="11859" xr:uid="{00000000-0005-0000-0000-0000143F0000}"/>
    <cellStyle name="Note 2 2 5 3" xfId="16969" xr:uid="{00000000-0005-0000-0000-0000153F0000}"/>
    <cellStyle name="Note 2 2 6" xfId="11860" xr:uid="{00000000-0005-0000-0000-0000163F0000}"/>
    <cellStyle name="Note 2 2 6 2" xfId="16970" xr:uid="{00000000-0005-0000-0000-0000173F0000}"/>
    <cellStyle name="Note 2 2 7" xfId="11852" xr:uid="{00000000-0005-0000-0000-0000183F0000}"/>
    <cellStyle name="Note 2 2 7 2" xfId="16962" xr:uid="{00000000-0005-0000-0000-0000193F0000}"/>
    <cellStyle name="Note 2 3" xfId="281" xr:uid="{00000000-0005-0000-0000-00001A3F0000}"/>
    <cellStyle name="Note 2 3 2" xfId="798" xr:uid="{00000000-0005-0000-0000-00001B3F0000}"/>
    <cellStyle name="Note 2 3 2 2" xfId="3538" xr:uid="{00000000-0005-0000-0000-00001C3F0000}"/>
    <cellStyle name="Note 2 3 2 2 2" xfId="11863" xr:uid="{00000000-0005-0000-0000-00001D3F0000}"/>
    <cellStyle name="Note 2 3 2 2 3" xfId="16973" xr:uid="{00000000-0005-0000-0000-00001E3F0000}"/>
    <cellStyle name="Note 2 3 2 3" xfId="5689" xr:uid="{00000000-0005-0000-0000-00001F3F0000}"/>
    <cellStyle name="Note 2 3 2 3 2" xfId="11864" xr:uid="{00000000-0005-0000-0000-0000203F0000}"/>
    <cellStyle name="Note 2 3 2 3 3" xfId="16974" xr:uid="{00000000-0005-0000-0000-0000213F0000}"/>
    <cellStyle name="Note 2 3 2 4" xfId="11865" xr:uid="{00000000-0005-0000-0000-0000223F0000}"/>
    <cellStyle name="Note 2 3 2 4 2" xfId="16975" xr:uid="{00000000-0005-0000-0000-0000233F0000}"/>
    <cellStyle name="Note 2 3 2 5" xfId="11862" xr:uid="{00000000-0005-0000-0000-0000243F0000}"/>
    <cellStyle name="Note 2 3 2 5 2" xfId="16972" xr:uid="{00000000-0005-0000-0000-0000253F0000}"/>
    <cellStyle name="Note 2 3 2 6" xfId="14689" xr:uid="{00000000-0005-0000-0000-0000263F0000}"/>
    <cellStyle name="Note 2 3 3" xfId="1292" xr:uid="{00000000-0005-0000-0000-0000273F0000}"/>
    <cellStyle name="Note 2 3 3 2" xfId="11866" xr:uid="{00000000-0005-0000-0000-0000283F0000}"/>
    <cellStyle name="Note 2 3 3 2 2" xfId="16976" xr:uid="{00000000-0005-0000-0000-0000293F0000}"/>
    <cellStyle name="Note 2 3 3 3" xfId="14690" xr:uid="{00000000-0005-0000-0000-00002A3F0000}"/>
    <cellStyle name="Note 2 3 4" xfId="2022" xr:uid="{00000000-0005-0000-0000-00002B3F0000}"/>
    <cellStyle name="Note 2 3 4 2" xfId="11867" xr:uid="{00000000-0005-0000-0000-00002C3F0000}"/>
    <cellStyle name="Note 2 3 4 3" xfId="16977" xr:uid="{00000000-0005-0000-0000-00002D3F0000}"/>
    <cellStyle name="Note 2 3 5" xfId="3399" xr:uid="{00000000-0005-0000-0000-00002E3F0000}"/>
    <cellStyle name="Note 2 3 5 2" xfId="11868" xr:uid="{00000000-0005-0000-0000-00002F3F0000}"/>
    <cellStyle name="Note 2 3 5 3" xfId="16978" xr:uid="{00000000-0005-0000-0000-0000303F0000}"/>
    <cellStyle name="Note 2 3 6" xfId="11869" xr:uid="{00000000-0005-0000-0000-0000313F0000}"/>
    <cellStyle name="Note 2 3 6 2" xfId="16979" xr:uid="{00000000-0005-0000-0000-0000323F0000}"/>
    <cellStyle name="Note 2 3 7" xfId="11861" xr:uid="{00000000-0005-0000-0000-0000333F0000}"/>
    <cellStyle name="Note 2 3 7 2" xfId="16971" xr:uid="{00000000-0005-0000-0000-0000343F0000}"/>
    <cellStyle name="Note 2 4" xfId="282" xr:uid="{00000000-0005-0000-0000-0000353F0000}"/>
    <cellStyle name="Note 2 4 2" xfId="799" xr:uid="{00000000-0005-0000-0000-0000363F0000}"/>
    <cellStyle name="Note 2 4 2 2" xfId="3558" xr:uid="{00000000-0005-0000-0000-0000373F0000}"/>
    <cellStyle name="Note 2 4 2 2 2" xfId="11872" xr:uid="{00000000-0005-0000-0000-0000383F0000}"/>
    <cellStyle name="Note 2 4 2 2 3" xfId="16982" xr:uid="{00000000-0005-0000-0000-0000393F0000}"/>
    <cellStyle name="Note 2 4 2 3" xfId="5690" xr:uid="{00000000-0005-0000-0000-00003A3F0000}"/>
    <cellStyle name="Note 2 4 2 3 2" xfId="11873" xr:uid="{00000000-0005-0000-0000-00003B3F0000}"/>
    <cellStyle name="Note 2 4 2 3 3" xfId="16983" xr:uid="{00000000-0005-0000-0000-00003C3F0000}"/>
    <cellStyle name="Note 2 4 2 4" xfId="11874" xr:uid="{00000000-0005-0000-0000-00003D3F0000}"/>
    <cellStyle name="Note 2 4 2 4 2" xfId="16984" xr:uid="{00000000-0005-0000-0000-00003E3F0000}"/>
    <cellStyle name="Note 2 4 2 5" xfId="11871" xr:uid="{00000000-0005-0000-0000-00003F3F0000}"/>
    <cellStyle name="Note 2 4 2 5 2" xfId="16981" xr:uid="{00000000-0005-0000-0000-0000403F0000}"/>
    <cellStyle name="Note 2 4 2 6" xfId="14691" xr:uid="{00000000-0005-0000-0000-0000413F0000}"/>
    <cellStyle name="Note 2 4 3" xfId="1293" xr:uid="{00000000-0005-0000-0000-0000423F0000}"/>
    <cellStyle name="Note 2 4 3 2" xfId="11875" xr:uid="{00000000-0005-0000-0000-0000433F0000}"/>
    <cellStyle name="Note 2 4 3 2 2" xfId="16985" xr:uid="{00000000-0005-0000-0000-0000443F0000}"/>
    <cellStyle name="Note 2 4 3 3" xfId="14692" xr:uid="{00000000-0005-0000-0000-0000453F0000}"/>
    <cellStyle name="Note 2 4 4" xfId="2023" xr:uid="{00000000-0005-0000-0000-0000463F0000}"/>
    <cellStyle name="Note 2 4 4 2" xfId="11876" xr:uid="{00000000-0005-0000-0000-0000473F0000}"/>
    <cellStyle name="Note 2 4 4 3" xfId="16986" xr:uid="{00000000-0005-0000-0000-0000483F0000}"/>
    <cellStyle name="Note 2 4 5" xfId="3400" xr:uid="{00000000-0005-0000-0000-0000493F0000}"/>
    <cellStyle name="Note 2 4 5 2" xfId="11877" xr:uid="{00000000-0005-0000-0000-00004A3F0000}"/>
    <cellStyle name="Note 2 4 5 3" xfId="16987" xr:uid="{00000000-0005-0000-0000-00004B3F0000}"/>
    <cellStyle name="Note 2 4 6" xfId="11878" xr:uid="{00000000-0005-0000-0000-00004C3F0000}"/>
    <cellStyle name="Note 2 4 6 2" xfId="16988" xr:uid="{00000000-0005-0000-0000-00004D3F0000}"/>
    <cellStyle name="Note 2 4 7" xfId="11870" xr:uid="{00000000-0005-0000-0000-00004E3F0000}"/>
    <cellStyle name="Note 2 4 7 2" xfId="16980" xr:uid="{00000000-0005-0000-0000-00004F3F0000}"/>
    <cellStyle name="Note 2 5" xfId="283" xr:uid="{00000000-0005-0000-0000-0000503F0000}"/>
    <cellStyle name="Note 2 5 2" xfId="800" xr:uid="{00000000-0005-0000-0000-0000513F0000}"/>
    <cellStyle name="Note 2 5 2 2" xfId="3588" xr:uid="{00000000-0005-0000-0000-0000523F0000}"/>
    <cellStyle name="Note 2 5 2 2 2" xfId="11881" xr:uid="{00000000-0005-0000-0000-0000533F0000}"/>
    <cellStyle name="Note 2 5 2 2 3" xfId="16991" xr:uid="{00000000-0005-0000-0000-0000543F0000}"/>
    <cellStyle name="Note 2 5 2 3" xfId="5691" xr:uid="{00000000-0005-0000-0000-0000553F0000}"/>
    <cellStyle name="Note 2 5 2 3 2" xfId="11882" xr:uid="{00000000-0005-0000-0000-0000563F0000}"/>
    <cellStyle name="Note 2 5 2 3 3" xfId="16992" xr:uid="{00000000-0005-0000-0000-0000573F0000}"/>
    <cellStyle name="Note 2 5 2 4" xfId="11883" xr:uid="{00000000-0005-0000-0000-0000583F0000}"/>
    <cellStyle name="Note 2 5 2 4 2" xfId="16993" xr:uid="{00000000-0005-0000-0000-0000593F0000}"/>
    <cellStyle name="Note 2 5 2 5" xfId="11880" xr:uid="{00000000-0005-0000-0000-00005A3F0000}"/>
    <cellStyle name="Note 2 5 2 5 2" xfId="16990" xr:uid="{00000000-0005-0000-0000-00005B3F0000}"/>
    <cellStyle name="Note 2 5 2 6" xfId="14693" xr:uid="{00000000-0005-0000-0000-00005C3F0000}"/>
    <cellStyle name="Note 2 5 3" xfId="1294" xr:uid="{00000000-0005-0000-0000-00005D3F0000}"/>
    <cellStyle name="Note 2 5 3 2" xfId="11884" xr:uid="{00000000-0005-0000-0000-00005E3F0000}"/>
    <cellStyle name="Note 2 5 3 2 2" xfId="16994" xr:uid="{00000000-0005-0000-0000-00005F3F0000}"/>
    <cellStyle name="Note 2 5 3 3" xfId="14694" xr:uid="{00000000-0005-0000-0000-0000603F0000}"/>
    <cellStyle name="Note 2 5 4" xfId="2024" xr:uid="{00000000-0005-0000-0000-0000613F0000}"/>
    <cellStyle name="Note 2 5 4 2" xfId="11885" xr:uid="{00000000-0005-0000-0000-0000623F0000}"/>
    <cellStyle name="Note 2 5 4 3" xfId="16995" xr:uid="{00000000-0005-0000-0000-0000633F0000}"/>
    <cellStyle name="Note 2 5 5" xfId="3401" xr:uid="{00000000-0005-0000-0000-0000643F0000}"/>
    <cellStyle name="Note 2 5 5 2" xfId="11886" xr:uid="{00000000-0005-0000-0000-0000653F0000}"/>
    <cellStyle name="Note 2 5 5 3" xfId="16996" xr:uid="{00000000-0005-0000-0000-0000663F0000}"/>
    <cellStyle name="Note 2 5 6" xfId="11887" xr:uid="{00000000-0005-0000-0000-0000673F0000}"/>
    <cellStyle name="Note 2 5 6 2" xfId="16997" xr:uid="{00000000-0005-0000-0000-0000683F0000}"/>
    <cellStyle name="Note 2 5 7" xfId="11879" xr:uid="{00000000-0005-0000-0000-0000693F0000}"/>
    <cellStyle name="Note 2 5 7 2" xfId="16989" xr:uid="{00000000-0005-0000-0000-00006A3F0000}"/>
    <cellStyle name="Note 2 6" xfId="801" xr:uid="{00000000-0005-0000-0000-00006B3F0000}"/>
    <cellStyle name="Note 2 6 2" xfId="1295" xr:uid="{00000000-0005-0000-0000-00006C3F0000}"/>
    <cellStyle name="Note 2 6 2 2" xfId="3628" xr:uid="{00000000-0005-0000-0000-00006D3F0000}"/>
    <cellStyle name="Note 2 6 2 2 2" xfId="11890" xr:uid="{00000000-0005-0000-0000-00006E3F0000}"/>
    <cellStyle name="Note 2 6 2 2 3" xfId="17000" xr:uid="{00000000-0005-0000-0000-00006F3F0000}"/>
    <cellStyle name="Note 2 6 2 3" xfId="5692" xr:uid="{00000000-0005-0000-0000-0000703F0000}"/>
    <cellStyle name="Note 2 6 2 3 2" xfId="11891" xr:uid="{00000000-0005-0000-0000-0000713F0000}"/>
    <cellStyle name="Note 2 6 2 3 3" xfId="17001" xr:uid="{00000000-0005-0000-0000-0000723F0000}"/>
    <cellStyle name="Note 2 6 2 4" xfId="11892" xr:uid="{00000000-0005-0000-0000-0000733F0000}"/>
    <cellStyle name="Note 2 6 2 4 2" xfId="17002" xr:uid="{00000000-0005-0000-0000-0000743F0000}"/>
    <cellStyle name="Note 2 6 2 5" xfId="11889" xr:uid="{00000000-0005-0000-0000-0000753F0000}"/>
    <cellStyle name="Note 2 6 2 5 2" xfId="16999" xr:uid="{00000000-0005-0000-0000-0000763F0000}"/>
    <cellStyle name="Note 2 6 2 6" xfId="14695" xr:uid="{00000000-0005-0000-0000-0000773F0000}"/>
    <cellStyle name="Note 2 6 3" xfId="2025" xr:uid="{00000000-0005-0000-0000-0000783F0000}"/>
    <cellStyle name="Note 2 6 3 2" xfId="11893" xr:uid="{00000000-0005-0000-0000-0000793F0000}"/>
    <cellStyle name="Note 2 6 3 2 2" xfId="17003" xr:uid="{00000000-0005-0000-0000-00007A3F0000}"/>
    <cellStyle name="Note 2 6 3 3" xfId="14696" xr:uid="{00000000-0005-0000-0000-00007B3F0000}"/>
    <cellStyle name="Note 2 6 4" xfId="3402" xr:uid="{00000000-0005-0000-0000-00007C3F0000}"/>
    <cellStyle name="Note 2 6 4 2" xfId="11894" xr:uid="{00000000-0005-0000-0000-00007D3F0000}"/>
    <cellStyle name="Note 2 6 4 3" xfId="17004" xr:uid="{00000000-0005-0000-0000-00007E3F0000}"/>
    <cellStyle name="Note 2 6 5" xfId="11895" xr:uid="{00000000-0005-0000-0000-00007F3F0000}"/>
    <cellStyle name="Note 2 6 5 2" xfId="17005" xr:uid="{00000000-0005-0000-0000-0000803F0000}"/>
    <cellStyle name="Note 2 6 6" xfId="11888" xr:uid="{00000000-0005-0000-0000-0000813F0000}"/>
    <cellStyle name="Note 2 6 6 2" xfId="16998" xr:uid="{00000000-0005-0000-0000-0000823F0000}"/>
    <cellStyle name="Note 2 7" xfId="802" xr:uid="{00000000-0005-0000-0000-0000833F0000}"/>
    <cellStyle name="Note 2 7 2" xfId="1296" xr:uid="{00000000-0005-0000-0000-0000843F0000}"/>
    <cellStyle name="Note 2 7 2 2" xfId="3678" xr:uid="{00000000-0005-0000-0000-0000853F0000}"/>
    <cellStyle name="Note 2 7 2 2 2" xfId="11898" xr:uid="{00000000-0005-0000-0000-0000863F0000}"/>
    <cellStyle name="Note 2 7 2 2 3" xfId="17008" xr:uid="{00000000-0005-0000-0000-0000873F0000}"/>
    <cellStyle name="Note 2 7 2 3" xfId="5693" xr:uid="{00000000-0005-0000-0000-0000883F0000}"/>
    <cellStyle name="Note 2 7 2 3 2" xfId="11899" xr:uid="{00000000-0005-0000-0000-0000893F0000}"/>
    <cellStyle name="Note 2 7 2 3 3" xfId="17009" xr:uid="{00000000-0005-0000-0000-00008A3F0000}"/>
    <cellStyle name="Note 2 7 2 4" xfId="11900" xr:uid="{00000000-0005-0000-0000-00008B3F0000}"/>
    <cellStyle name="Note 2 7 2 4 2" xfId="17010" xr:uid="{00000000-0005-0000-0000-00008C3F0000}"/>
    <cellStyle name="Note 2 7 2 5" xfId="11897" xr:uid="{00000000-0005-0000-0000-00008D3F0000}"/>
    <cellStyle name="Note 2 7 2 5 2" xfId="17007" xr:uid="{00000000-0005-0000-0000-00008E3F0000}"/>
    <cellStyle name="Note 2 7 2 6" xfId="14697" xr:uid="{00000000-0005-0000-0000-00008F3F0000}"/>
    <cellStyle name="Note 2 7 3" xfId="2026" xr:uid="{00000000-0005-0000-0000-0000903F0000}"/>
    <cellStyle name="Note 2 7 3 2" xfId="11901" xr:uid="{00000000-0005-0000-0000-0000913F0000}"/>
    <cellStyle name="Note 2 7 3 2 2" xfId="17011" xr:uid="{00000000-0005-0000-0000-0000923F0000}"/>
    <cellStyle name="Note 2 7 3 3" xfId="14698" xr:uid="{00000000-0005-0000-0000-0000933F0000}"/>
    <cellStyle name="Note 2 7 4" xfId="3403" xr:uid="{00000000-0005-0000-0000-0000943F0000}"/>
    <cellStyle name="Note 2 7 4 2" xfId="11902" xr:uid="{00000000-0005-0000-0000-0000953F0000}"/>
    <cellStyle name="Note 2 7 4 3" xfId="17012" xr:uid="{00000000-0005-0000-0000-0000963F0000}"/>
    <cellStyle name="Note 2 7 5" xfId="11903" xr:uid="{00000000-0005-0000-0000-0000973F0000}"/>
    <cellStyle name="Note 2 7 5 2" xfId="17013" xr:uid="{00000000-0005-0000-0000-0000983F0000}"/>
    <cellStyle name="Note 2 7 6" xfId="11896" xr:uid="{00000000-0005-0000-0000-0000993F0000}"/>
    <cellStyle name="Note 2 7 6 2" xfId="17006" xr:uid="{00000000-0005-0000-0000-00009A3F0000}"/>
    <cellStyle name="Note 2 8" xfId="796" xr:uid="{00000000-0005-0000-0000-00009B3F0000}"/>
    <cellStyle name="Note 2 8 2" xfId="1335" xr:uid="{00000000-0005-0000-0000-00009C3F0000}"/>
    <cellStyle name="Note 2 8 2 2" xfId="3728" xr:uid="{00000000-0005-0000-0000-00009D3F0000}"/>
    <cellStyle name="Note 2 8 2 2 2" xfId="11906" xr:uid="{00000000-0005-0000-0000-00009E3F0000}"/>
    <cellStyle name="Note 2 8 2 2 3" xfId="17016" xr:uid="{00000000-0005-0000-0000-00009F3F0000}"/>
    <cellStyle name="Note 2 8 2 3" xfId="5694" xr:uid="{00000000-0005-0000-0000-0000A03F0000}"/>
    <cellStyle name="Note 2 8 2 3 2" xfId="11907" xr:uid="{00000000-0005-0000-0000-0000A13F0000}"/>
    <cellStyle name="Note 2 8 2 3 3" xfId="17017" xr:uid="{00000000-0005-0000-0000-0000A23F0000}"/>
    <cellStyle name="Note 2 8 2 4" xfId="11908" xr:uid="{00000000-0005-0000-0000-0000A33F0000}"/>
    <cellStyle name="Note 2 8 2 4 2" xfId="17018" xr:uid="{00000000-0005-0000-0000-0000A43F0000}"/>
    <cellStyle name="Note 2 8 2 5" xfId="11905" xr:uid="{00000000-0005-0000-0000-0000A53F0000}"/>
    <cellStyle name="Note 2 8 2 5 2" xfId="17015" xr:uid="{00000000-0005-0000-0000-0000A63F0000}"/>
    <cellStyle name="Note 2 8 2 6" xfId="14699" xr:uid="{00000000-0005-0000-0000-0000A73F0000}"/>
    <cellStyle name="Note 2 8 3" xfId="2027" xr:uid="{00000000-0005-0000-0000-0000A83F0000}"/>
    <cellStyle name="Note 2 8 3 2" xfId="11909" xr:uid="{00000000-0005-0000-0000-0000A93F0000}"/>
    <cellStyle name="Note 2 8 3 2 2" xfId="17019" xr:uid="{00000000-0005-0000-0000-0000AA3F0000}"/>
    <cellStyle name="Note 2 8 3 3" xfId="14700" xr:uid="{00000000-0005-0000-0000-0000AB3F0000}"/>
    <cellStyle name="Note 2 8 4" xfId="3404" xr:uid="{00000000-0005-0000-0000-0000AC3F0000}"/>
    <cellStyle name="Note 2 8 4 2" xfId="11910" xr:uid="{00000000-0005-0000-0000-0000AD3F0000}"/>
    <cellStyle name="Note 2 8 4 3" xfId="17020" xr:uid="{00000000-0005-0000-0000-0000AE3F0000}"/>
    <cellStyle name="Note 2 8 5" xfId="11911" xr:uid="{00000000-0005-0000-0000-0000AF3F0000}"/>
    <cellStyle name="Note 2 8 5 2" xfId="17021" xr:uid="{00000000-0005-0000-0000-0000B03F0000}"/>
    <cellStyle name="Note 2 8 6" xfId="11904" xr:uid="{00000000-0005-0000-0000-0000B13F0000}"/>
    <cellStyle name="Note 2 8 6 2" xfId="17014" xr:uid="{00000000-0005-0000-0000-0000B23F0000}"/>
    <cellStyle name="Note 2 9" xfId="1290" xr:uid="{00000000-0005-0000-0000-0000B33F0000}"/>
    <cellStyle name="Note 2 9 2" xfId="2028" xr:uid="{00000000-0005-0000-0000-0000B43F0000}"/>
    <cellStyle name="Note 2 9 2 2" xfId="3788" xr:uid="{00000000-0005-0000-0000-0000B53F0000}"/>
    <cellStyle name="Note 2 9 2 2 2" xfId="11914" xr:uid="{00000000-0005-0000-0000-0000B63F0000}"/>
    <cellStyle name="Note 2 9 2 2 3" xfId="17024" xr:uid="{00000000-0005-0000-0000-0000B73F0000}"/>
    <cellStyle name="Note 2 9 2 3" xfId="5695" xr:uid="{00000000-0005-0000-0000-0000B83F0000}"/>
    <cellStyle name="Note 2 9 2 3 2" xfId="11915" xr:uid="{00000000-0005-0000-0000-0000B93F0000}"/>
    <cellStyle name="Note 2 9 2 3 3" xfId="17025" xr:uid="{00000000-0005-0000-0000-0000BA3F0000}"/>
    <cellStyle name="Note 2 9 2 4" xfId="11916" xr:uid="{00000000-0005-0000-0000-0000BB3F0000}"/>
    <cellStyle name="Note 2 9 2 4 2" xfId="17026" xr:uid="{00000000-0005-0000-0000-0000BC3F0000}"/>
    <cellStyle name="Note 2 9 2 5" xfId="11913" xr:uid="{00000000-0005-0000-0000-0000BD3F0000}"/>
    <cellStyle name="Note 2 9 2 5 2" xfId="17023" xr:uid="{00000000-0005-0000-0000-0000BE3F0000}"/>
    <cellStyle name="Note 2 9 2 6" xfId="14701" xr:uid="{00000000-0005-0000-0000-0000BF3F0000}"/>
    <cellStyle name="Note 2 9 3" xfId="3405" xr:uid="{00000000-0005-0000-0000-0000C03F0000}"/>
    <cellStyle name="Note 2 9 3 2" xfId="11917" xr:uid="{00000000-0005-0000-0000-0000C13F0000}"/>
    <cellStyle name="Note 2 9 3 2 2" xfId="17027" xr:uid="{00000000-0005-0000-0000-0000C23F0000}"/>
    <cellStyle name="Note 2 9 4" xfId="11918" xr:uid="{00000000-0005-0000-0000-0000C33F0000}"/>
    <cellStyle name="Note 2 9 4 2" xfId="17028" xr:uid="{00000000-0005-0000-0000-0000C43F0000}"/>
    <cellStyle name="Note 2 9 5" xfId="11912" xr:uid="{00000000-0005-0000-0000-0000C53F0000}"/>
    <cellStyle name="Note 2 9 5 2" xfId="17022" xr:uid="{00000000-0005-0000-0000-0000C63F0000}"/>
    <cellStyle name="Note 3" xfId="284" xr:uid="{00000000-0005-0000-0000-0000C73F0000}"/>
    <cellStyle name="Note 3 10" xfId="3539" xr:uid="{00000000-0005-0000-0000-0000C83F0000}"/>
    <cellStyle name="Note 3 10 2" xfId="5696" xr:uid="{00000000-0005-0000-0000-0000C93F0000}"/>
    <cellStyle name="Note 3 10 2 2" xfId="11921" xr:uid="{00000000-0005-0000-0000-0000CA3F0000}"/>
    <cellStyle name="Note 3 10 2 2 2" xfId="17031" xr:uid="{00000000-0005-0000-0000-0000CB3F0000}"/>
    <cellStyle name="Note 3 10 2 3" xfId="14703" xr:uid="{00000000-0005-0000-0000-0000CC3F0000}"/>
    <cellStyle name="Note 3 10 3" xfId="11922" xr:uid="{00000000-0005-0000-0000-0000CD3F0000}"/>
    <cellStyle name="Note 3 10 3 2" xfId="17032" xr:uid="{00000000-0005-0000-0000-0000CE3F0000}"/>
    <cellStyle name="Note 3 10 4" xfId="11920" xr:uid="{00000000-0005-0000-0000-0000CF3F0000}"/>
    <cellStyle name="Note 3 10 4 2" xfId="17030" xr:uid="{00000000-0005-0000-0000-0000D03F0000}"/>
    <cellStyle name="Note 3 10 5" xfId="14702" xr:uid="{00000000-0005-0000-0000-0000D13F0000}"/>
    <cellStyle name="Note 3 11" xfId="3406" xr:uid="{00000000-0005-0000-0000-0000D23F0000}"/>
    <cellStyle name="Note 3 11 2" xfId="11923" xr:uid="{00000000-0005-0000-0000-0000D33F0000}"/>
    <cellStyle name="Note 3 11 2 2" xfId="17033" xr:uid="{00000000-0005-0000-0000-0000D43F0000}"/>
    <cellStyle name="Note 3 12" xfId="11924" xr:uid="{00000000-0005-0000-0000-0000D53F0000}"/>
    <cellStyle name="Note 3 12 2" xfId="17034" xr:uid="{00000000-0005-0000-0000-0000D63F0000}"/>
    <cellStyle name="Note 3 12 3" xfId="14704" xr:uid="{00000000-0005-0000-0000-0000D73F0000}"/>
    <cellStyle name="Note 3 13" xfId="11919" xr:uid="{00000000-0005-0000-0000-0000D83F0000}"/>
    <cellStyle name="Note 3 13 2" xfId="14705" xr:uid="{00000000-0005-0000-0000-0000D93F0000}"/>
    <cellStyle name="Note 3 14" xfId="17029" xr:uid="{00000000-0005-0000-0000-0000DA3F0000}"/>
    <cellStyle name="Note 3 2" xfId="285" xr:uid="{00000000-0005-0000-0000-0000DB3F0000}"/>
    <cellStyle name="Note 3 2 2" xfId="804" xr:uid="{00000000-0005-0000-0000-0000DC3F0000}"/>
    <cellStyle name="Note 3 2 2 2" xfId="3559" xr:uid="{00000000-0005-0000-0000-0000DD3F0000}"/>
    <cellStyle name="Note 3 2 2 2 2" xfId="11927" xr:uid="{00000000-0005-0000-0000-0000DE3F0000}"/>
    <cellStyle name="Note 3 2 2 2 3" xfId="17037" xr:uid="{00000000-0005-0000-0000-0000DF3F0000}"/>
    <cellStyle name="Note 3 2 2 3" xfId="5697" xr:uid="{00000000-0005-0000-0000-0000E03F0000}"/>
    <cellStyle name="Note 3 2 2 3 2" xfId="11928" xr:uid="{00000000-0005-0000-0000-0000E13F0000}"/>
    <cellStyle name="Note 3 2 2 3 3" xfId="17038" xr:uid="{00000000-0005-0000-0000-0000E23F0000}"/>
    <cellStyle name="Note 3 2 2 4" xfId="11929" xr:uid="{00000000-0005-0000-0000-0000E33F0000}"/>
    <cellStyle name="Note 3 2 2 4 2" xfId="17039" xr:uid="{00000000-0005-0000-0000-0000E43F0000}"/>
    <cellStyle name="Note 3 2 2 5" xfId="11926" xr:uid="{00000000-0005-0000-0000-0000E53F0000}"/>
    <cellStyle name="Note 3 2 2 5 2" xfId="17036" xr:uid="{00000000-0005-0000-0000-0000E63F0000}"/>
    <cellStyle name="Note 3 2 2 6" xfId="14706" xr:uid="{00000000-0005-0000-0000-0000E73F0000}"/>
    <cellStyle name="Note 3 2 3" xfId="1298" xr:uid="{00000000-0005-0000-0000-0000E83F0000}"/>
    <cellStyle name="Note 3 2 3 2" xfId="11930" xr:uid="{00000000-0005-0000-0000-0000E93F0000}"/>
    <cellStyle name="Note 3 2 3 2 2" xfId="17040" xr:uid="{00000000-0005-0000-0000-0000EA3F0000}"/>
    <cellStyle name="Note 3 2 3 3" xfId="14707" xr:uid="{00000000-0005-0000-0000-0000EB3F0000}"/>
    <cellStyle name="Note 3 2 4" xfId="2030" xr:uid="{00000000-0005-0000-0000-0000EC3F0000}"/>
    <cellStyle name="Note 3 2 4 2" xfId="11931" xr:uid="{00000000-0005-0000-0000-0000ED3F0000}"/>
    <cellStyle name="Note 3 2 4 3" xfId="17041" xr:uid="{00000000-0005-0000-0000-0000EE3F0000}"/>
    <cellStyle name="Note 3 2 5" xfId="3407" xr:uid="{00000000-0005-0000-0000-0000EF3F0000}"/>
    <cellStyle name="Note 3 2 5 2" xfId="11932" xr:uid="{00000000-0005-0000-0000-0000F03F0000}"/>
    <cellStyle name="Note 3 2 5 3" xfId="17042" xr:uid="{00000000-0005-0000-0000-0000F13F0000}"/>
    <cellStyle name="Note 3 2 6" xfId="11933" xr:uid="{00000000-0005-0000-0000-0000F23F0000}"/>
    <cellStyle name="Note 3 2 6 2" xfId="17043" xr:uid="{00000000-0005-0000-0000-0000F33F0000}"/>
    <cellStyle name="Note 3 2 7" xfId="11925" xr:uid="{00000000-0005-0000-0000-0000F43F0000}"/>
    <cellStyle name="Note 3 2 7 2" xfId="17035" xr:uid="{00000000-0005-0000-0000-0000F53F0000}"/>
    <cellStyle name="Note 3 3" xfId="286" xr:uid="{00000000-0005-0000-0000-0000F63F0000}"/>
    <cellStyle name="Note 3 3 2" xfId="805" xr:uid="{00000000-0005-0000-0000-0000F73F0000}"/>
    <cellStyle name="Note 3 3 2 2" xfId="3589" xr:uid="{00000000-0005-0000-0000-0000F83F0000}"/>
    <cellStyle name="Note 3 3 2 2 2" xfId="11936" xr:uid="{00000000-0005-0000-0000-0000F93F0000}"/>
    <cellStyle name="Note 3 3 2 2 3" xfId="17046" xr:uid="{00000000-0005-0000-0000-0000FA3F0000}"/>
    <cellStyle name="Note 3 3 2 3" xfId="5698" xr:uid="{00000000-0005-0000-0000-0000FB3F0000}"/>
    <cellStyle name="Note 3 3 2 3 2" xfId="11937" xr:uid="{00000000-0005-0000-0000-0000FC3F0000}"/>
    <cellStyle name="Note 3 3 2 3 3" xfId="17047" xr:uid="{00000000-0005-0000-0000-0000FD3F0000}"/>
    <cellStyle name="Note 3 3 2 4" xfId="11938" xr:uid="{00000000-0005-0000-0000-0000FE3F0000}"/>
    <cellStyle name="Note 3 3 2 4 2" xfId="17048" xr:uid="{00000000-0005-0000-0000-0000FF3F0000}"/>
    <cellStyle name="Note 3 3 2 5" xfId="11935" xr:uid="{00000000-0005-0000-0000-000000400000}"/>
    <cellStyle name="Note 3 3 2 5 2" xfId="17045" xr:uid="{00000000-0005-0000-0000-000001400000}"/>
    <cellStyle name="Note 3 3 2 6" xfId="14708" xr:uid="{00000000-0005-0000-0000-000002400000}"/>
    <cellStyle name="Note 3 3 3" xfId="1299" xr:uid="{00000000-0005-0000-0000-000003400000}"/>
    <cellStyle name="Note 3 3 3 2" xfId="11939" xr:uid="{00000000-0005-0000-0000-000004400000}"/>
    <cellStyle name="Note 3 3 3 2 2" xfId="17049" xr:uid="{00000000-0005-0000-0000-000005400000}"/>
    <cellStyle name="Note 3 3 3 3" xfId="14709" xr:uid="{00000000-0005-0000-0000-000006400000}"/>
    <cellStyle name="Note 3 3 4" xfId="2031" xr:uid="{00000000-0005-0000-0000-000007400000}"/>
    <cellStyle name="Note 3 3 4 2" xfId="11940" xr:uid="{00000000-0005-0000-0000-000008400000}"/>
    <cellStyle name="Note 3 3 4 3" xfId="17050" xr:uid="{00000000-0005-0000-0000-000009400000}"/>
    <cellStyle name="Note 3 3 5" xfId="3408" xr:uid="{00000000-0005-0000-0000-00000A400000}"/>
    <cellStyle name="Note 3 3 5 2" xfId="11941" xr:uid="{00000000-0005-0000-0000-00000B400000}"/>
    <cellStyle name="Note 3 3 5 3" xfId="17051" xr:uid="{00000000-0005-0000-0000-00000C400000}"/>
    <cellStyle name="Note 3 3 6" xfId="11942" xr:uid="{00000000-0005-0000-0000-00000D400000}"/>
    <cellStyle name="Note 3 3 6 2" xfId="17052" xr:uid="{00000000-0005-0000-0000-00000E400000}"/>
    <cellStyle name="Note 3 3 7" xfId="11934" xr:uid="{00000000-0005-0000-0000-00000F400000}"/>
    <cellStyle name="Note 3 3 7 2" xfId="17044" xr:uid="{00000000-0005-0000-0000-000010400000}"/>
    <cellStyle name="Note 3 4" xfId="806" xr:uid="{00000000-0005-0000-0000-000011400000}"/>
    <cellStyle name="Note 3 4 2" xfId="1300" xr:uid="{00000000-0005-0000-0000-000012400000}"/>
    <cellStyle name="Note 3 4 2 2" xfId="3629" xr:uid="{00000000-0005-0000-0000-000013400000}"/>
    <cellStyle name="Note 3 4 2 2 2" xfId="11945" xr:uid="{00000000-0005-0000-0000-000014400000}"/>
    <cellStyle name="Note 3 4 2 2 3" xfId="17055" xr:uid="{00000000-0005-0000-0000-000015400000}"/>
    <cellStyle name="Note 3 4 2 3" xfId="5699" xr:uid="{00000000-0005-0000-0000-000016400000}"/>
    <cellStyle name="Note 3 4 2 3 2" xfId="11946" xr:uid="{00000000-0005-0000-0000-000017400000}"/>
    <cellStyle name="Note 3 4 2 3 3" xfId="17056" xr:uid="{00000000-0005-0000-0000-000018400000}"/>
    <cellStyle name="Note 3 4 2 4" xfId="11947" xr:uid="{00000000-0005-0000-0000-000019400000}"/>
    <cellStyle name="Note 3 4 2 4 2" xfId="17057" xr:uid="{00000000-0005-0000-0000-00001A400000}"/>
    <cellStyle name="Note 3 4 2 5" xfId="11944" xr:uid="{00000000-0005-0000-0000-00001B400000}"/>
    <cellStyle name="Note 3 4 2 5 2" xfId="17054" xr:uid="{00000000-0005-0000-0000-00001C400000}"/>
    <cellStyle name="Note 3 4 2 6" xfId="14710" xr:uid="{00000000-0005-0000-0000-00001D400000}"/>
    <cellStyle name="Note 3 4 3" xfId="2032" xr:uid="{00000000-0005-0000-0000-00001E400000}"/>
    <cellStyle name="Note 3 4 3 2" xfId="11948" xr:uid="{00000000-0005-0000-0000-00001F400000}"/>
    <cellStyle name="Note 3 4 3 2 2" xfId="17058" xr:uid="{00000000-0005-0000-0000-000020400000}"/>
    <cellStyle name="Note 3 4 3 3" xfId="14711" xr:uid="{00000000-0005-0000-0000-000021400000}"/>
    <cellStyle name="Note 3 4 4" xfId="3409" xr:uid="{00000000-0005-0000-0000-000022400000}"/>
    <cellStyle name="Note 3 4 4 2" xfId="11949" xr:uid="{00000000-0005-0000-0000-000023400000}"/>
    <cellStyle name="Note 3 4 4 3" xfId="17059" xr:uid="{00000000-0005-0000-0000-000024400000}"/>
    <cellStyle name="Note 3 4 5" xfId="11950" xr:uid="{00000000-0005-0000-0000-000025400000}"/>
    <cellStyle name="Note 3 4 5 2" xfId="17060" xr:uid="{00000000-0005-0000-0000-000026400000}"/>
    <cellStyle name="Note 3 4 6" xfId="11943" xr:uid="{00000000-0005-0000-0000-000027400000}"/>
    <cellStyle name="Note 3 4 6 2" xfId="17053" xr:uid="{00000000-0005-0000-0000-000028400000}"/>
    <cellStyle name="Note 3 5" xfId="807" xr:uid="{00000000-0005-0000-0000-000029400000}"/>
    <cellStyle name="Note 3 5 2" xfId="1301" xr:uid="{00000000-0005-0000-0000-00002A400000}"/>
    <cellStyle name="Note 3 5 2 2" xfId="3679" xr:uid="{00000000-0005-0000-0000-00002B400000}"/>
    <cellStyle name="Note 3 5 2 2 2" xfId="11953" xr:uid="{00000000-0005-0000-0000-00002C400000}"/>
    <cellStyle name="Note 3 5 2 2 3" xfId="17063" xr:uid="{00000000-0005-0000-0000-00002D400000}"/>
    <cellStyle name="Note 3 5 2 3" xfId="5700" xr:uid="{00000000-0005-0000-0000-00002E400000}"/>
    <cellStyle name="Note 3 5 2 3 2" xfId="11954" xr:uid="{00000000-0005-0000-0000-00002F400000}"/>
    <cellStyle name="Note 3 5 2 3 3" xfId="17064" xr:uid="{00000000-0005-0000-0000-000030400000}"/>
    <cellStyle name="Note 3 5 2 4" xfId="11955" xr:uid="{00000000-0005-0000-0000-000031400000}"/>
    <cellStyle name="Note 3 5 2 4 2" xfId="17065" xr:uid="{00000000-0005-0000-0000-000032400000}"/>
    <cellStyle name="Note 3 5 2 5" xfId="11952" xr:uid="{00000000-0005-0000-0000-000033400000}"/>
    <cellStyle name="Note 3 5 2 5 2" xfId="17062" xr:uid="{00000000-0005-0000-0000-000034400000}"/>
    <cellStyle name="Note 3 5 2 6" xfId="14712" xr:uid="{00000000-0005-0000-0000-000035400000}"/>
    <cellStyle name="Note 3 5 3" xfId="2033" xr:uid="{00000000-0005-0000-0000-000036400000}"/>
    <cellStyle name="Note 3 5 3 2" xfId="11956" xr:uid="{00000000-0005-0000-0000-000037400000}"/>
    <cellStyle name="Note 3 5 3 2 2" xfId="17066" xr:uid="{00000000-0005-0000-0000-000038400000}"/>
    <cellStyle name="Note 3 5 3 3" xfId="14713" xr:uid="{00000000-0005-0000-0000-000039400000}"/>
    <cellStyle name="Note 3 5 4" xfId="3410" xr:uid="{00000000-0005-0000-0000-00003A400000}"/>
    <cellStyle name="Note 3 5 4 2" xfId="11957" xr:uid="{00000000-0005-0000-0000-00003B400000}"/>
    <cellStyle name="Note 3 5 4 3" xfId="17067" xr:uid="{00000000-0005-0000-0000-00003C400000}"/>
    <cellStyle name="Note 3 5 5" xfId="11958" xr:uid="{00000000-0005-0000-0000-00003D400000}"/>
    <cellStyle name="Note 3 5 5 2" xfId="17068" xr:uid="{00000000-0005-0000-0000-00003E400000}"/>
    <cellStyle name="Note 3 5 6" xfId="11951" xr:uid="{00000000-0005-0000-0000-00003F400000}"/>
    <cellStyle name="Note 3 5 6 2" xfId="17061" xr:uid="{00000000-0005-0000-0000-000040400000}"/>
    <cellStyle name="Note 3 6" xfId="803" xr:uid="{00000000-0005-0000-0000-000041400000}"/>
    <cellStyle name="Note 3 6 2" xfId="1336" xr:uid="{00000000-0005-0000-0000-000042400000}"/>
    <cellStyle name="Note 3 6 2 2" xfId="3729" xr:uid="{00000000-0005-0000-0000-000043400000}"/>
    <cellStyle name="Note 3 6 2 2 2" xfId="11961" xr:uid="{00000000-0005-0000-0000-000044400000}"/>
    <cellStyle name="Note 3 6 2 2 3" xfId="17071" xr:uid="{00000000-0005-0000-0000-000045400000}"/>
    <cellStyle name="Note 3 6 2 3" xfId="5701" xr:uid="{00000000-0005-0000-0000-000046400000}"/>
    <cellStyle name="Note 3 6 2 3 2" xfId="11962" xr:uid="{00000000-0005-0000-0000-000047400000}"/>
    <cellStyle name="Note 3 6 2 3 3" xfId="17072" xr:uid="{00000000-0005-0000-0000-000048400000}"/>
    <cellStyle name="Note 3 6 2 4" xfId="11963" xr:uid="{00000000-0005-0000-0000-000049400000}"/>
    <cellStyle name="Note 3 6 2 4 2" xfId="17073" xr:uid="{00000000-0005-0000-0000-00004A400000}"/>
    <cellStyle name="Note 3 6 2 5" xfId="11960" xr:uid="{00000000-0005-0000-0000-00004B400000}"/>
    <cellStyle name="Note 3 6 2 5 2" xfId="17070" xr:uid="{00000000-0005-0000-0000-00004C400000}"/>
    <cellStyle name="Note 3 6 2 6" xfId="14714" xr:uid="{00000000-0005-0000-0000-00004D400000}"/>
    <cellStyle name="Note 3 6 3" xfId="2034" xr:uid="{00000000-0005-0000-0000-00004E400000}"/>
    <cellStyle name="Note 3 6 3 2" xfId="11964" xr:uid="{00000000-0005-0000-0000-00004F400000}"/>
    <cellStyle name="Note 3 6 3 2 2" xfId="17074" xr:uid="{00000000-0005-0000-0000-000050400000}"/>
    <cellStyle name="Note 3 6 3 3" xfId="14715" xr:uid="{00000000-0005-0000-0000-000051400000}"/>
    <cellStyle name="Note 3 6 4" xfId="3411" xr:uid="{00000000-0005-0000-0000-000052400000}"/>
    <cellStyle name="Note 3 6 4 2" xfId="11965" xr:uid="{00000000-0005-0000-0000-000053400000}"/>
    <cellStyle name="Note 3 6 4 3" xfId="17075" xr:uid="{00000000-0005-0000-0000-000054400000}"/>
    <cellStyle name="Note 3 6 5" xfId="11966" xr:uid="{00000000-0005-0000-0000-000055400000}"/>
    <cellStyle name="Note 3 6 5 2" xfId="17076" xr:uid="{00000000-0005-0000-0000-000056400000}"/>
    <cellStyle name="Note 3 6 6" xfId="11959" xr:uid="{00000000-0005-0000-0000-000057400000}"/>
    <cellStyle name="Note 3 6 6 2" xfId="17069" xr:uid="{00000000-0005-0000-0000-000058400000}"/>
    <cellStyle name="Note 3 7" xfId="1297" xr:uid="{00000000-0005-0000-0000-000059400000}"/>
    <cellStyle name="Note 3 7 2" xfId="2035" xr:uid="{00000000-0005-0000-0000-00005A400000}"/>
    <cellStyle name="Note 3 7 2 2" xfId="3789" xr:uid="{00000000-0005-0000-0000-00005B400000}"/>
    <cellStyle name="Note 3 7 2 2 2" xfId="11969" xr:uid="{00000000-0005-0000-0000-00005C400000}"/>
    <cellStyle name="Note 3 7 2 2 3" xfId="17079" xr:uid="{00000000-0005-0000-0000-00005D400000}"/>
    <cellStyle name="Note 3 7 2 3" xfId="5702" xr:uid="{00000000-0005-0000-0000-00005E400000}"/>
    <cellStyle name="Note 3 7 2 3 2" xfId="11970" xr:uid="{00000000-0005-0000-0000-00005F400000}"/>
    <cellStyle name="Note 3 7 2 3 3" xfId="17080" xr:uid="{00000000-0005-0000-0000-000060400000}"/>
    <cellStyle name="Note 3 7 2 4" xfId="11971" xr:uid="{00000000-0005-0000-0000-000061400000}"/>
    <cellStyle name="Note 3 7 2 4 2" xfId="17081" xr:uid="{00000000-0005-0000-0000-000062400000}"/>
    <cellStyle name="Note 3 7 2 5" xfId="11968" xr:uid="{00000000-0005-0000-0000-000063400000}"/>
    <cellStyle name="Note 3 7 2 5 2" xfId="17078" xr:uid="{00000000-0005-0000-0000-000064400000}"/>
    <cellStyle name="Note 3 7 2 6" xfId="14716" xr:uid="{00000000-0005-0000-0000-000065400000}"/>
    <cellStyle name="Note 3 7 3" xfId="3412" xr:uid="{00000000-0005-0000-0000-000066400000}"/>
    <cellStyle name="Note 3 7 3 2" xfId="11972" xr:uid="{00000000-0005-0000-0000-000067400000}"/>
    <cellStyle name="Note 3 7 3 2 2" xfId="17082" xr:uid="{00000000-0005-0000-0000-000068400000}"/>
    <cellStyle name="Note 3 7 4" xfId="11973" xr:uid="{00000000-0005-0000-0000-000069400000}"/>
    <cellStyle name="Note 3 7 4 2" xfId="17083" xr:uid="{00000000-0005-0000-0000-00006A400000}"/>
    <cellStyle name="Note 3 7 5" xfId="11967" xr:uid="{00000000-0005-0000-0000-00006B400000}"/>
    <cellStyle name="Note 3 7 5 2" xfId="17077" xr:uid="{00000000-0005-0000-0000-00006C400000}"/>
    <cellStyle name="Note 3 8" xfId="2029" xr:uid="{00000000-0005-0000-0000-00006D400000}"/>
    <cellStyle name="Note 3 8 2" xfId="3849" xr:uid="{00000000-0005-0000-0000-00006E400000}"/>
    <cellStyle name="Note 3 8 2 2" xfId="5703" xr:uid="{00000000-0005-0000-0000-00006F400000}"/>
    <cellStyle name="Note 3 8 2 2 2" xfId="11976" xr:uid="{00000000-0005-0000-0000-000070400000}"/>
    <cellStyle name="Note 3 8 2 2 3" xfId="17086" xr:uid="{00000000-0005-0000-0000-000071400000}"/>
    <cellStyle name="Note 3 8 2 3" xfId="11977" xr:uid="{00000000-0005-0000-0000-000072400000}"/>
    <cellStyle name="Note 3 8 2 3 2" xfId="17087" xr:uid="{00000000-0005-0000-0000-000073400000}"/>
    <cellStyle name="Note 3 8 2 4" xfId="11975" xr:uid="{00000000-0005-0000-0000-000074400000}"/>
    <cellStyle name="Note 3 8 2 4 2" xfId="17085" xr:uid="{00000000-0005-0000-0000-000075400000}"/>
    <cellStyle name="Note 3 8 2 5" xfId="14717" xr:uid="{00000000-0005-0000-0000-000076400000}"/>
    <cellStyle name="Note 3 8 3" xfId="3413" xr:uid="{00000000-0005-0000-0000-000077400000}"/>
    <cellStyle name="Note 3 8 3 2" xfId="11978" xr:uid="{00000000-0005-0000-0000-000078400000}"/>
    <cellStyle name="Note 3 8 3 2 2" xfId="17088" xr:uid="{00000000-0005-0000-0000-000079400000}"/>
    <cellStyle name="Note 3 8 4" xfId="11979" xr:uid="{00000000-0005-0000-0000-00007A400000}"/>
    <cellStyle name="Note 3 8 4 2" xfId="17089" xr:uid="{00000000-0005-0000-0000-00007B400000}"/>
    <cellStyle name="Note 3 8 5" xfId="11974" xr:uid="{00000000-0005-0000-0000-00007C400000}"/>
    <cellStyle name="Note 3 8 5 2" xfId="17084" xr:uid="{00000000-0005-0000-0000-00007D400000}"/>
    <cellStyle name="Note 3 9" xfId="3923" xr:uid="{00000000-0005-0000-0000-00007E400000}"/>
    <cellStyle name="Note 3 9 2" xfId="5704" xr:uid="{00000000-0005-0000-0000-00007F400000}"/>
    <cellStyle name="Note 3 9 2 2" xfId="11981" xr:uid="{00000000-0005-0000-0000-000080400000}"/>
    <cellStyle name="Note 3 9 2 2 2" xfId="17091" xr:uid="{00000000-0005-0000-0000-000081400000}"/>
    <cellStyle name="Note 3 9 2 3" xfId="14719" xr:uid="{00000000-0005-0000-0000-000082400000}"/>
    <cellStyle name="Note 3 9 3" xfId="11982" xr:uid="{00000000-0005-0000-0000-000083400000}"/>
    <cellStyle name="Note 3 9 3 2" xfId="17092" xr:uid="{00000000-0005-0000-0000-000084400000}"/>
    <cellStyle name="Note 3 9 4" xfId="11980" xr:uid="{00000000-0005-0000-0000-000085400000}"/>
    <cellStyle name="Note 3 9 4 2" xfId="17090" xr:uid="{00000000-0005-0000-0000-000086400000}"/>
    <cellStyle name="Note 3 9 5" xfId="14718" xr:uid="{00000000-0005-0000-0000-000087400000}"/>
    <cellStyle name="Note 4" xfId="287" xr:uid="{00000000-0005-0000-0000-000088400000}"/>
    <cellStyle name="Note 4 10" xfId="3414" xr:uid="{00000000-0005-0000-0000-000089400000}"/>
    <cellStyle name="Note 4 10 2" xfId="11984" xr:uid="{00000000-0005-0000-0000-00008A400000}"/>
    <cellStyle name="Note 4 10 2 2" xfId="17094" xr:uid="{00000000-0005-0000-0000-00008B400000}"/>
    <cellStyle name="Note 4 11" xfId="11985" xr:uid="{00000000-0005-0000-0000-00008C400000}"/>
    <cellStyle name="Note 4 11 2" xfId="17095" xr:uid="{00000000-0005-0000-0000-00008D400000}"/>
    <cellStyle name="Note 4 11 3" xfId="14720" xr:uid="{00000000-0005-0000-0000-00008E400000}"/>
    <cellStyle name="Note 4 12" xfId="11983" xr:uid="{00000000-0005-0000-0000-00008F400000}"/>
    <cellStyle name="Note 4 12 2" xfId="14721" xr:uid="{00000000-0005-0000-0000-000090400000}"/>
    <cellStyle name="Note 4 13" xfId="17093" xr:uid="{00000000-0005-0000-0000-000091400000}"/>
    <cellStyle name="Note 4 2" xfId="288" xr:uid="{00000000-0005-0000-0000-000092400000}"/>
    <cellStyle name="Note 4 2 2" xfId="809" xr:uid="{00000000-0005-0000-0000-000093400000}"/>
    <cellStyle name="Note 4 2 2 2" xfId="3599" xr:uid="{00000000-0005-0000-0000-000094400000}"/>
    <cellStyle name="Note 4 2 2 2 2" xfId="11988" xr:uid="{00000000-0005-0000-0000-000095400000}"/>
    <cellStyle name="Note 4 2 2 2 3" xfId="17098" xr:uid="{00000000-0005-0000-0000-000096400000}"/>
    <cellStyle name="Note 4 2 2 3" xfId="5705" xr:uid="{00000000-0005-0000-0000-000097400000}"/>
    <cellStyle name="Note 4 2 2 3 2" xfId="11989" xr:uid="{00000000-0005-0000-0000-000098400000}"/>
    <cellStyle name="Note 4 2 2 3 3" xfId="17099" xr:uid="{00000000-0005-0000-0000-000099400000}"/>
    <cellStyle name="Note 4 2 2 4" xfId="11990" xr:uid="{00000000-0005-0000-0000-00009A400000}"/>
    <cellStyle name="Note 4 2 2 4 2" xfId="17100" xr:uid="{00000000-0005-0000-0000-00009B400000}"/>
    <cellStyle name="Note 4 2 2 5" xfId="11987" xr:uid="{00000000-0005-0000-0000-00009C400000}"/>
    <cellStyle name="Note 4 2 2 5 2" xfId="17097" xr:uid="{00000000-0005-0000-0000-00009D400000}"/>
    <cellStyle name="Note 4 2 2 6" xfId="14722" xr:uid="{00000000-0005-0000-0000-00009E400000}"/>
    <cellStyle name="Note 4 2 3" xfId="1303" xr:uid="{00000000-0005-0000-0000-00009F400000}"/>
    <cellStyle name="Note 4 2 3 2" xfId="11991" xr:uid="{00000000-0005-0000-0000-0000A0400000}"/>
    <cellStyle name="Note 4 2 3 2 2" xfId="17101" xr:uid="{00000000-0005-0000-0000-0000A1400000}"/>
    <cellStyle name="Note 4 2 3 3" xfId="14723" xr:uid="{00000000-0005-0000-0000-0000A2400000}"/>
    <cellStyle name="Note 4 2 4" xfId="2037" xr:uid="{00000000-0005-0000-0000-0000A3400000}"/>
    <cellStyle name="Note 4 2 4 2" xfId="11992" xr:uid="{00000000-0005-0000-0000-0000A4400000}"/>
    <cellStyle name="Note 4 2 4 3" xfId="17102" xr:uid="{00000000-0005-0000-0000-0000A5400000}"/>
    <cellStyle name="Note 4 2 5" xfId="3415" xr:uid="{00000000-0005-0000-0000-0000A6400000}"/>
    <cellStyle name="Note 4 2 5 2" xfId="11993" xr:uid="{00000000-0005-0000-0000-0000A7400000}"/>
    <cellStyle name="Note 4 2 5 3" xfId="17103" xr:uid="{00000000-0005-0000-0000-0000A8400000}"/>
    <cellStyle name="Note 4 2 6" xfId="11994" xr:uid="{00000000-0005-0000-0000-0000A9400000}"/>
    <cellStyle name="Note 4 2 6 2" xfId="17104" xr:uid="{00000000-0005-0000-0000-0000AA400000}"/>
    <cellStyle name="Note 4 2 7" xfId="11986" xr:uid="{00000000-0005-0000-0000-0000AB400000}"/>
    <cellStyle name="Note 4 2 7 2" xfId="17096" xr:uid="{00000000-0005-0000-0000-0000AC400000}"/>
    <cellStyle name="Note 4 3" xfId="810" xr:uid="{00000000-0005-0000-0000-0000AD400000}"/>
    <cellStyle name="Note 4 3 2" xfId="1304" xr:uid="{00000000-0005-0000-0000-0000AE400000}"/>
    <cellStyle name="Note 4 3 2 2" xfId="3639" xr:uid="{00000000-0005-0000-0000-0000AF400000}"/>
    <cellStyle name="Note 4 3 2 2 2" xfId="11997" xr:uid="{00000000-0005-0000-0000-0000B0400000}"/>
    <cellStyle name="Note 4 3 2 2 3" xfId="17107" xr:uid="{00000000-0005-0000-0000-0000B1400000}"/>
    <cellStyle name="Note 4 3 2 3" xfId="5706" xr:uid="{00000000-0005-0000-0000-0000B2400000}"/>
    <cellStyle name="Note 4 3 2 3 2" xfId="11998" xr:uid="{00000000-0005-0000-0000-0000B3400000}"/>
    <cellStyle name="Note 4 3 2 3 3" xfId="17108" xr:uid="{00000000-0005-0000-0000-0000B4400000}"/>
    <cellStyle name="Note 4 3 2 4" xfId="11999" xr:uid="{00000000-0005-0000-0000-0000B5400000}"/>
    <cellStyle name="Note 4 3 2 4 2" xfId="17109" xr:uid="{00000000-0005-0000-0000-0000B6400000}"/>
    <cellStyle name="Note 4 3 2 5" xfId="11996" xr:uid="{00000000-0005-0000-0000-0000B7400000}"/>
    <cellStyle name="Note 4 3 2 5 2" xfId="17106" xr:uid="{00000000-0005-0000-0000-0000B8400000}"/>
    <cellStyle name="Note 4 3 2 6" xfId="14724" xr:uid="{00000000-0005-0000-0000-0000B9400000}"/>
    <cellStyle name="Note 4 3 3" xfId="2038" xr:uid="{00000000-0005-0000-0000-0000BA400000}"/>
    <cellStyle name="Note 4 3 3 2" xfId="12000" xr:uid="{00000000-0005-0000-0000-0000BB400000}"/>
    <cellStyle name="Note 4 3 3 2 2" xfId="17110" xr:uid="{00000000-0005-0000-0000-0000BC400000}"/>
    <cellStyle name="Note 4 3 3 3" xfId="14725" xr:uid="{00000000-0005-0000-0000-0000BD400000}"/>
    <cellStyle name="Note 4 3 4" xfId="3416" xr:uid="{00000000-0005-0000-0000-0000BE400000}"/>
    <cellStyle name="Note 4 3 4 2" xfId="12001" xr:uid="{00000000-0005-0000-0000-0000BF400000}"/>
    <cellStyle name="Note 4 3 4 3" xfId="17111" xr:uid="{00000000-0005-0000-0000-0000C0400000}"/>
    <cellStyle name="Note 4 3 5" xfId="12002" xr:uid="{00000000-0005-0000-0000-0000C1400000}"/>
    <cellStyle name="Note 4 3 5 2" xfId="17112" xr:uid="{00000000-0005-0000-0000-0000C2400000}"/>
    <cellStyle name="Note 4 3 6" xfId="11995" xr:uid="{00000000-0005-0000-0000-0000C3400000}"/>
    <cellStyle name="Note 4 3 6 2" xfId="17105" xr:uid="{00000000-0005-0000-0000-0000C4400000}"/>
    <cellStyle name="Note 4 4" xfId="811" xr:uid="{00000000-0005-0000-0000-0000C5400000}"/>
    <cellStyle name="Note 4 4 2" xfId="1305" xr:uid="{00000000-0005-0000-0000-0000C6400000}"/>
    <cellStyle name="Note 4 4 2 2" xfId="3689" xr:uid="{00000000-0005-0000-0000-0000C7400000}"/>
    <cellStyle name="Note 4 4 2 2 2" xfId="12005" xr:uid="{00000000-0005-0000-0000-0000C8400000}"/>
    <cellStyle name="Note 4 4 2 2 3" xfId="17115" xr:uid="{00000000-0005-0000-0000-0000C9400000}"/>
    <cellStyle name="Note 4 4 2 3" xfId="5707" xr:uid="{00000000-0005-0000-0000-0000CA400000}"/>
    <cellStyle name="Note 4 4 2 3 2" xfId="12006" xr:uid="{00000000-0005-0000-0000-0000CB400000}"/>
    <cellStyle name="Note 4 4 2 3 3" xfId="17116" xr:uid="{00000000-0005-0000-0000-0000CC400000}"/>
    <cellStyle name="Note 4 4 2 4" xfId="12007" xr:uid="{00000000-0005-0000-0000-0000CD400000}"/>
    <cellStyle name="Note 4 4 2 4 2" xfId="17117" xr:uid="{00000000-0005-0000-0000-0000CE400000}"/>
    <cellStyle name="Note 4 4 2 5" xfId="12004" xr:uid="{00000000-0005-0000-0000-0000CF400000}"/>
    <cellStyle name="Note 4 4 2 5 2" xfId="17114" xr:uid="{00000000-0005-0000-0000-0000D0400000}"/>
    <cellStyle name="Note 4 4 2 6" xfId="14726" xr:uid="{00000000-0005-0000-0000-0000D1400000}"/>
    <cellStyle name="Note 4 4 3" xfId="2039" xr:uid="{00000000-0005-0000-0000-0000D2400000}"/>
    <cellStyle name="Note 4 4 3 2" xfId="12008" xr:uid="{00000000-0005-0000-0000-0000D3400000}"/>
    <cellStyle name="Note 4 4 3 2 2" xfId="17118" xr:uid="{00000000-0005-0000-0000-0000D4400000}"/>
    <cellStyle name="Note 4 4 3 3" xfId="14727" xr:uid="{00000000-0005-0000-0000-0000D5400000}"/>
    <cellStyle name="Note 4 4 4" xfId="3417" xr:uid="{00000000-0005-0000-0000-0000D6400000}"/>
    <cellStyle name="Note 4 4 4 2" xfId="12009" xr:uid="{00000000-0005-0000-0000-0000D7400000}"/>
    <cellStyle name="Note 4 4 4 3" xfId="17119" xr:uid="{00000000-0005-0000-0000-0000D8400000}"/>
    <cellStyle name="Note 4 4 5" xfId="12010" xr:uid="{00000000-0005-0000-0000-0000D9400000}"/>
    <cellStyle name="Note 4 4 5 2" xfId="17120" xr:uid="{00000000-0005-0000-0000-0000DA400000}"/>
    <cellStyle name="Note 4 4 6" xfId="12003" xr:uid="{00000000-0005-0000-0000-0000DB400000}"/>
    <cellStyle name="Note 4 4 6 2" xfId="17113" xr:uid="{00000000-0005-0000-0000-0000DC400000}"/>
    <cellStyle name="Note 4 5" xfId="808" xr:uid="{00000000-0005-0000-0000-0000DD400000}"/>
    <cellStyle name="Note 4 5 2" xfId="1350" xr:uid="{00000000-0005-0000-0000-0000DE400000}"/>
    <cellStyle name="Note 4 5 2 2" xfId="3739" xr:uid="{00000000-0005-0000-0000-0000DF400000}"/>
    <cellStyle name="Note 4 5 2 2 2" xfId="12013" xr:uid="{00000000-0005-0000-0000-0000E0400000}"/>
    <cellStyle name="Note 4 5 2 2 3" xfId="17123" xr:uid="{00000000-0005-0000-0000-0000E1400000}"/>
    <cellStyle name="Note 4 5 2 3" xfId="5708" xr:uid="{00000000-0005-0000-0000-0000E2400000}"/>
    <cellStyle name="Note 4 5 2 3 2" xfId="12014" xr:uid="{00000000-0005-0000-0000-0000E3400000}"/>
    <cellStyle name="Note 4 5 2 3 3" xfId="17124" xr:uid="{00000000-0005-0000-0000-0000E4400000}"/>
    <cellStyle name="Note 4 5 2 4" xfId="12015" xr:uid="{00000000-0005-0000-0000-0000E5400000}"/>
    <cellStyle name="Note 4 5 2 4 2" xfId="17125" xr:uid="{00000000-0005-0000-0000-0000E6400000}"/>
    <cellStyle name="Note 4 5 2 5" xfId="12012" xr:uid="{00000000-0005-0000-0000-0000E7400000}"/>
    <cellStyle name="Note 4 5 2 5 2" xfId="17122" xr:uid="{00000000-0005-0000-0000-0000E8400000}"/>
    <cellStyle name="Note 4 5 2 6" xfId="14728" xr:uid="{00000000-0005-0000-0000-0000E9400000}"/>
    <cellStyle name="Note 4 5 3" xfId="2040" xr:uid="{00000000-0005-0000-0000-0000EA400000}"/>
    <cellStyle name="Note 4 5 3 2" xfId="12016" xr:uid="{00000000-0005-0000-0000-0000EB400000}"/>
    <cellStyle name="Note 4 5 3 2 2" xfId="17126" xr:uid="{00000000-0005-0000-0000-0000EC400000}"/>
    <cellStyle name="Note 4 5 3 3" xfId="14729" xr:uid="{00000000-0005-0000-0000-0000ED400000}"/>
    <cellStyle name="Note 4 5 4" xfId="3418" xr:uid="{00000000-0005-0000-0000-0000EE400000}"/>
    <cellStyle name="Note 4 5 4 2" xfId="12017" xr:uid="{00000000-0005-0000-0000-0000EF400000}"/>
    <cellStyle name="Note 4 5 4 3" xfId="17127" xr:uid="{00000000-0005-0000-0000-0000F0400000}"/>
    <cellStyle name="Note 4 5 5" xfId="12018" xr:uid="{00000000-0005-0000-0000-0000F1400000}"/>
    <cellStyle name="Note 4 5 5 2" xfId="17128" xr:uid="{00000000-0005-0000-0000-0000F2400000}"/>
    <cellStyle name="Note 4 5 6" xfId="12011" xr:uid="{00000000-0005-0000-0000-0000F3400000}"/>
    <cellStyle name="Note 4 5 6 2" xfId="17121" xr:uid="{00000000-0005-0000-0000-0000F4400000}"/>
    <cellStyle name="Note 4 6" xfId="1302" xr:uid="{00000000-0005-0000-0000-0000F5400000}"/>
    <cellStyle name="Note 4 6 2" xfId="2041" xr:uid="{00000000-0005-0000-0000-0000F6400000}"/>
    <cellStyle name="Note 4 6 2 2" xfId="3799" xr:uid="{00000000-0005-0000-0000-0000F7400000}"/>
    <cellStyle name="Note 4 6 2 2 2" xfId="12021" xr:uid="{00000000-0005-0000-0000-0000F8400000}"/>
    <cellStyle name="Note 4 6 2 2 3" xfId="17131" xr:uid="{00000000-0005-0000-0000-0000F9400000}"/>
    <cellStyle name="Note 4 6 2 3" xfId="5709" xr:uid="{00000000-0005-0000-0000-0000FA400000}"/>
    <cellStyle name="Note 4 6 2 3 2" xfId="12022" xr:uid="{00000000-0005-0000-0000-0000FB400000}"/>
    <cellStyle name="Note 4 6 2 3 3" xfId="17132" xr:uid="{00000000-0005-0000-0000-0000FC400000}"/>
    <cellStyle name="Note 4 6 2 4" xfId="12023" xr:uid="{00000000-0005-0000-0000-0000FD400000}"/>
    <cellStyle name="Note 4 6 2 4 2" xfId="17133" xr:uid="{00000000-0005-0000-0000-0000FE400000}"/>
    <cellStyle name="Note 4 6 2 5" xfId="12020" xr:uid="{00000000-0005-0000-0000-0000FF400000}"/>
    <cellStyle name="Note 4 6 2 5 2" xfId="17130" xr:uid="{00000000-0005-0000-0000-000000410000}"/>
    <cellStyle name="Note 4 6 2 6" xfId="14730" xr:uid="{00000000-0005-0000-0000-000001410000}"/>
    <cellStyle name="Note 4 6 3" xfId="3419" xr:uid="{00000000-0005-0000-0000-000002410000}"/>
    <cellStyle name="Note 4 6 3 2" xfId="12024" xr:uid="{00000000-0005-0000-0000-000003410000}"/>
    <cellStyle name="Note 4 6 3 2 2" xfId="17134" xr:uid="{00000000-0005-0000-0000-000004410000}"/>
    <cellStyle name="Note 4 6 4" xfId="12025" xr:uid="{00000000-0005-0000-0000-000005410000}"/>
    <cellStyle name="Note 4 6 4 2" xfId="17135" xr:uid="{00000000-0005-0000-0000-000006410000}"/>
    <cellStyle name="Note 4 6 5" xfId="12019" xr:uid="{00000000-0005-0000-0000-000007410000}"/>
    <cellStyle name="Note 4 6 5 2" xfId="17129" xr:uid="{00000000-0005-0000-0000-000008410000}"/>
    <cellStyle name="Note 4 7" xfId="2036" xr:uid="{00000000-0005-0000-0000-000009410000}"/>
    <cellStyle name="Note 4 7 2" xfId="3859" xr:uid="{00000000-0005-0000-0000-00000A410000}"/>
    <cellStyle name="Note 4 7 2 2" xfId="5710" xr:uid="{00000000-0005-0000-0000-00000B410000}"/>
    <cellStyle name="Note 4 7 2 2 2" xfId="12028" xr:uid="{00000000-0005-0000-0000-00000C410000}"/>
    <cellStyle name="Note 4 7 2 2 3" xfId="17138" xr:uid="{00000000-0005-0000-0000-00000D410000}"/>
    <cellStyle name="Note 4 7 2 3" xfId="12029" xr:uid="{00000000-0005-0000-0000-00000E410000}"/>
    <cellStyle name="Note 4 7 2 3 2" xfId="17139" xr:uid="{00000000-0005-0000-0000-00000F410000}"/>
    <cellStyle name="Note 4 7 2 4" xfId="12027" xr:uid="{00000000-0005-0000-0000-000010410000}"/>
    <cellStyle name="Note 4 7 2 4 2" xfId="17137" xr:uid="{00000000-0005-0000-0000-000011410000}"/>
    <cellStyle name="Note 4 7 2 5" xfId="14731" xr:uid="{00000000-0005-0000-0000-000012410000}"/>
    <cellStyle name="Note 4 7 3" xfId="3420" xr:uid="{00000000-0005-0000-0000-000013410000}"/>
    <cellStyle name="Note 4 7 3 2" xfId="12030" xr:uid="{00000000-0005-0000-0000-000014410000}"/>
    <cellStyle name="Note 4 7 3 2 2" xfId="17140" xr:uid="{00000000-0005-0000-0000-000015410000}"/>
    <cellStyle name="Note 4 7 4" xfId="12031" xr:uid="{00000000-0005-0000-0000-000016410000}"/>
    <cellStyle name="Note 4 7 4 2" xfId="17141" xr:uid="{00000000-0005-0000-0000-000017410000}"/>
    <cellStyle name="Note 4 7 5" xfId="12026" xr:uid="{00000000-0005-0000-0000-000018410000}"/>
    <cellStyle name="Note 4 7 5 2" xfId="17136" xr:uid="{00000000-0005-0000-0000-000019410000}"/>
    <cellStyle name="Note 4 8" xfId="3937" xr:uid="{00000000-0005-0000-0000-00001A410000}"/>
    <cellStyle name="Note 4 8 2" xfId="5711" xr:uid="{00000000-0005-0000-0000-00001B410000}"/>
    <cellStyle name="Note 4 8 2 2" xfId="12033" xr:uid="{00000000-0005-0000-0000-00001C410000}"/>
    <cellStyle name="Note 4 8 2 2 2" xfId="17143" xr:uid="{00000000-0005-0000-0000-00001D410000}"/>
    <cellStyle name="Note 4 8 2 3" xfId="14733" xr:uid="{00000000-0005-0000-0000-00001E410000}"/>
    <cellStyle name="Note 4 8 3" xfId="12034" xr:uid="{00000000-0005-0000-0000-00001F410000}"/>
    <cellStyle name="Note 4 8 3 2" xfId="17144" xr:uid="{00000000-0005-0000-0000-000020410000}"/>
    <cellStyle name="Note 4 8 4" xfId="12032" xr:uid="{00000000-0005-0000-0000-000021410000}"/>
    <cellStyle name="Note 4 8 4 2" xfId="17142" xr:uid="{00000000-0005-0000-0000-000022410000}"/>
    <cellStyle name="Note 4 8 5" xfId="14732" xr:uid="{00000000-0005-0000-0000-000023410000}"/>
    <cellStyle name="Note 4 9" xfId="3569" xr:uid="{00000000-0005-0000-0000-000024410000}"/>
    <cellStyle name="Note 4 9 2" xfId="5712" xr:uid="{00000000-0005-0000-0000-000025410000}"/>
    <cellStyle name="Note 4 9 2 2" xfId="12036" xr:uid="{00000000-0005-0000-0000-000026410000}"/>
    <cellStyle name="Note 4 9 2 2 2" xfId="17146" xr:uid="{00000000-0005-0000-0000-000027410000}"/>
    <cellStyle name="Note 4 9 2 3" xfId="14735" xr:uid="{00000000-0005-0000-0000-000028410000}"/>
    <cellStyle name="Note 4 9 3" xfId="12037" xr:uid="{00000000-0005-0000-0000-000029410000}"/>
    <cellStyle name="Note 4 9 3 2" xfId="17147" xr:uid="{00000000-0005-0000-0000-00002A410000}"/>
    <cellStyle name="Note 4 9 4" xfId="12035" xr:uid="{00000000-0005-0000-0000-00002B410000}"/>
    <cellStyle name="Note 4 9 4 2" xfId="17145" xr:uid="{00000000-0005-0000-0000-00002C410000}"/>
    <cellStyle name="Note 4 9 5" xfId="14734" xr:uid="{00000000-0005-0000-0000-00002D410000}"/>
    <cellStyle name="Note 5" xfId="289" xr:uid="{00000000-0005-0000-0000-00002E410000}"/>
    <cellStyle name="Note 5 10" xfId="12039" xr:uid="{00000000-0005-0000-0000-00002F410000}"/>
    <cellStyle name="Note 5 10 2" xfId="17149" xr:uid="{00000000-0005-0000-0000-000030410000}"/>
    <cellStyle name="Note 5 10 3" xfId="14736" xr:uid="{00000000-0005-0000-0000-000031410000}"/>
    <cellStyle name="Note 5 11" xfId="12038" xr:uid="{00000000-0005-0000-0000-000032410000}"/>
    <cellStyle name="Note 5 11 2" xfId="14737" xr:uid="{00000000-0005-0000-0000-000033410000}"/>
    <cellStyle name="Note 5 12" xfId="17148" xr:uid="{00000000-0005-0000-0000-000034410000}"/>
    <cellStyle name="Note 5 2" xfId="813" xr:uid="{00000000-0005-0000-0000-000035410000}"/>
    <cellStyle name="Note 5 2 2" xfId="1307" xr:uid="{00000000-0005-0000-0000-000036410000}"/>
    <cellStyle name="Note 5 2 2 2" xfId="3649" xr:uid="{00000000-0005-0000-0000-000037410000}"/>
    <cellStyle name="Note 5 2 2 2 2" xfId="12042" xr:uid="{00000000-0005-0000-0000-000038410000}"/>
    <cellStyle name="Note 5 2 2 2 3" xfId="17152" xr:uid="{00000000-0005-0000-0000-000039410000}"/>
    <cellStyle name="Note 5 2 2 3" xfId="5713" xr:uid="{00000000-0005-0000-0000-00003A410000}"/>
    <cellStyle name="Note 5 2 2 3 2" xfId="12043" xr:uid="{00000000-0005-0000-0000-00003B410000}"/>
    <cellStyle name="Note 5 2 2 3 3" xfId="17153" xr:uid="{00000000-0005-0000-0000-00003C410000}"/>
    <cellStyle name="Note 5 2 2 4" xfId="12044" xr:uid="{00000000-0005-0000-0000-00003D410000}"/>
    <cellStyle name="Note 5 2 2 4 2" xfId="17154" xr:uid="{00000000-0005-0000-0000-00003E410000}"/>
    <cellStyle name="Note 5 2 2 5" xfId="12041" xr:uid="{00000000-0005-0000-0000-00003F410000}"/>
    <cellStyle name="Note 5 2 2 5 2" xfId="17151" xr:uid="{00000000-0005-0000-0000-000040410000}"/>
    <cellStyle name="Note 5 2 2 6" xfId="14738" xr:uid="{00000000-0005-0000-0000-000041410000}"/>
    <cellStyle name="Note 5 2 3" xfId="2043" xr:uid="{00000000-0005-0000-0000-000042410000}"/>
    <cellStyle name="Note 5 2 3 2" xfId="12045" xr:uid="{00000000-0005-0000-0000-000043410000}"/>
    <cellStyle name="Note 5 2 3 2 2" xfId="17155" xr:uid="{00000000-0005-0000-0000-000044410000}"/>
    <cellStyle name="Note 5 2 3 3" xfId="14739" xr:uid="{00000000-0005-0000-0000-000045410000}"/>
    <cellStyle name="Note 5 2 4" xfId="3422" xr:uid="{00000000-0005-0000-0000-000046410000}"/>
    <cellStyle name="Note 5 2 4 2" xfId="12046" xr:uid="{00000000-0005-0000-0000-000047410000}"/>
    <cellStyle name="Note 5 2 4 3" xfId="17156" xr:uid="{00000000-0005-0000-0000-000048410000}"/>
    <cellStyle name="Note 5 2 5" xfId="12047" xr:uid="{00000000-0005-0000-0000-000049410000}"/>
    <cellStyle name="Note 5 2 5 2" xfId="17157" xr:uid="{00000000-0005-0000-0000-00004A410000}"/>
    <cellStyle name="Note 5 2 6" xfId="12040" xr:uid="{00000000-0005-0000-0000-00004B410000}"/>
    <cellStyle name="Note 5 2 6 2" xfId="17150" xr:uid="{00000000-0005-0000-0000-00004C410000}"/>
    <cellStyle name="Note 5 3" xfId="814" xr:uid="{00000000-0005-0000-0000-00004D410000}"/>
    <cellStyle name="Note 5 3 2" xfId="1308" xr:uid="{00000000-0005-0000-0000-00004E410000}"/>
    <cellStyle name="Note 5 3 2 2" xfId="3699" xr:uid="{00000000-0005-0000-0000-00004F410000}"/>
    <cellStyle name="Note 5 3 2 2 2" xfId="12050" xr:uid="{00000000-0005-0000-0000-000050410000}"/>
    <cellStyle name="Note 5 3 2 2 3" xfId="17160" xr:uid="{00000000-0005-0000-0000-000051410000}"/>
    <cellStyle name="Note 5 3 2 3" xfId="5714" xr:uid="{00000000-0005-0000-0000-000052410000}"/>
    <cellStyle name="Note 5 3 2 3 2" xfId="12051" xr:uid="{00000000-0005-0000-0000-000053410000}"/>
    <cellStyle name="Note 5 3 2 3 3" xfId="17161" xr:uid="{00000000-0005-0000-0000-000054410000}"/>
    <cellStyle name="Note 5 3 2 4" xfId="12052" xr:uid="{00000000-0005-0000-0000-000055410000}"/>
    <cellStyle name="Note 5 3 2 4 2" xfId="17162" xr:uid="{00000000-0005-0000-0000-000056410000}"/>
    <cellStyle name="Note 5 3 2 5" xfId="12049" xr:uid="{00000000-0005-0000-0000-000057410000}"/>
    <cellStyle name="Note 5 3 2 5 2" xfId="17159" xr:uid="{00000000-0005-0000-0000-000058410000}"/>
    <cellStyle name="Note 5 3 2 6" xfId="14740" xr:uid="{00000000-0005-0000-0000-000059410000}"/>
    <cellStyle name="Note 5 3 3" xfId="2044" xr:uid="{00000000-0005-0000-0000-00005A410000}"/>
    <cellStyle name="Note 5 3 3 2" xfId="12053" xr:uid="{00000000-0005-0000-0000-00005B410000}"/>
    <cellStyle name="Note 5 3 3 2 2" xfId="17163" xr:uid="{00000000-0005-0000-0000-00005C410000}"/>
    <cellStyle name="Note 5 3 3 3" xfId="14741" xr:uid="{00000000-0005-0000-0000-00005D410000}"/>
    <cellStyle name="Note 5 3 4" xfId="3423" xr:uid="{00000000-0005-0000-0000-00005E410000}"/>
    <cellStyle name="Note 5 3 4 2" xfId="12054" xr:uid="{00000000-0005-0000-0000-00005F410000}"/>
    <cellStyle name="Note 5 3 4 3" xfId="17164" xr:uid="{00000000-0005-0000-0000-000060410000}"/>
    <cellStyle name="Note 5 3 5" xfId="12055" xr:uid="{00000000-0005-0000-0000-000061410000}"/>
    <cellStyle name="Note 5 3 5 2" xfId="17165" xr:uid="{00000000-0005-0000-0000-000062410000}"/>
    <cellStyle name="Note 5 3 6" xfId="12048" xr:uid="{00000000-0005-0000-0000-000063410000}"/>
    <cellStyle name="Note 5 3 6 2" xfId="17158" xr:uid="{00000000-0005-0000-0000-000064410000}"/>
    <cellStyle name="Note 5 4" xfId="812" xr:uid="{00000000-0005-0000-0000-000065410000}"/>
    <cellStyle name="Note 5 4 2" xfId="1363" xr:uid="{00000000-0005-0000-0000-000066410000}"/>
    <cellStyle name="Note 5 4 2 2" xfId="3749" xr:uid="{00000000-0005-0000-0000-000067410000}"/>
    <cellStyle name="Note 5 4 2 2 2" xfId="12058" xr:uid="{00000000-0005-0000-0000-000068410000}"/>
    <cellStyle name="Note 5 4 2 2 3" xfId="17168" xr:uid="{00000000-0005-0000-0000-000069410000}"/>
    <cellStyle name="Note 5 4 2 3" xfId="5715" xr:uid="{00000000-0005-0000-0000-00006A410000}"/>
    <cellStyle name="Note 5 4 2 3 2" xfId="12059" xr:uid="{00000000-0005-0000-0000-00006B410000}"/>
    <cellStyle name="Note 5 4 2 3 3" xfId="17169" xr:uid="{00000000-0005-0000-0000-00006C410000}"/>
    <cellStyle name="Note 5 4 2 4" xfId="12060" xr:uid="{00000000-0005-0000-0000-00006D410000}"/>
    <cellStyle name="Note 5 4 2 4 2" xfId="17170" xr:uid="{00000000-0005-0000-0000-00006E410000}"/>
    <cellStyle name="Note 5 4 2 5" xfId="12057" xr:uid="{00000000-0005-0000-0000-00006F410000}"/>
    <cellStyle name="Note 5 4 2 5 2" xfId="17167" xr:uid="{00000000-0005-0000-0000-000070410000}"/>
    <cellStyle name="Note 5 4 2 6" xfId="14742" xr:uid="{00000000-0005-0000-0000-000071410000}"/>
    <cellStyle name="Note 5 4 3" xfId="2045" xr:uid="{00000000-0005-0000-0000-000072410000}"/>
    <cellStyle name="Note 5 4 3 2" xfId="12061" xr:uid="{00000000-0005-0000-0000-000073410000}"/>
    <cellStyle name="Note 5 4 3 2 2" xfId="17171" xr:uid="{00000000-0005-0000-0000-000074410000}"/>
    <cellStyle name="Note 5 4 3 3" xfId="14743" xr:uid="{00000000-0005-0000-0000-000075410000}"/>
    <cellStyle name="Note 5 4 4" xfId="3424" xr:uid="{00000000-0005-0000-0000-000076410000}"/>
    <cellStyle name="Note 5 4 4 2" xfId="12062" xr:uid="{00000000-0005-0000-0000-000077410000}"/>
    <cellStyle name="Note 5 4 4 3" xfId="17172" xr:uid="{00000000-0005-0000-0000-000078410000}"/>
    <cellStyle name="Note 5 4 5" xfId="12063" xr:uid="{00000000-0005-0000-0000-000079410000}"/>
    <cellStyle name="Note 5 4 5 2" xfId="17173" xr:uid="{00000000-0005-0000-0000-00007A410000}"/>
    <cellStyle name="Note 5 4 6" xfId="12056" xr:uid="{00000000-0005-0000-0000-00007B410000}"/>
    <cellStyle name="Note 5 4 6 2" xfId="17166" xr:uid="{00000000-0005-0000-0000-00007C410000}"/>
    <cellStyle name="Note 5 5" xfId="1306" xr:uid="{00000000-0005-0000-0000-00007D410000}"/>
    <cellStyle name="Note 5 5 2" xfId="2046" xr:uid="{00000000-0005-0000-0000-00007E410000}"/>
    <cellStyle name="Note 5 5 2 2" xfId="3809" xr:uid="{00000000-0005-0000-0000-00007F410000}"/>
    <cellStyle name="Note 5 5 2 2 2" xfId="12066" xr:uid="{00000000-0005-0000-0000-000080410000}"/>
    <cellStyle name="Note 5 5 2 2 3" xfId="17176" xr:uid="{00000000-0005-0000-0000-000081410000}"/>
    <cellStyle name="Note 5 5 2 3" xfId="5716" xr:uid="{00000000-0005-0000-0000-000082410000}"/>
    <cellStyle name="Note 5 5 2 3 2" xfId="12067" xr:uid="{00000000-0005-0000-0000-000083410000}"/>
    <cellStyle name="Note 5 5 2 3 3" xfId="17177" xr:uid="{00000000-0005-0000-0000-000084410000}"/>
    <cellStyle name="Note 5 5 2 4" xfId="12068" xr:uid="{00000000-0005-0000-0000-000085410000}"/>
    <cellStyle name="Note 5 5 2 4 2" xfId="17178" xr:uid="{00000000-0005-0000-0000-000086410000}"/>
    <cellStyle name="Note 5 5 2 5" xfId="12065" xr:uid="{00000000-0005-0000-0000-000087410000}"/>
    <cellStyle name="Note 5 5 2 5 2" xfId="17175" xr:uid="{00000000-0005-0000-0000-000088410000}"/>
    <cellStyle name="Note 5 5 2 6" xfId="14744" xr:uid="{00000000-0005-0000-0000-000089410000}"/>
    <cellStyle name="Note 5 5 3" xfId="3425" xr:uid="{00000000-0005-0000-0000-00008A410000}"/>
    <cellStyle name="Note 5 5 3 2" xfId="12069" xr:uid="{00000000-0005-0000-0000-00008B410000}"/>
    <cellStyle name="Note 5 5 3 2 2" xfId="17179" xr:uid="{00000000-0005-0000-0000-00008C410000}"/>
    <cellStyle name="Note 5 5 4" xfId="12070" xr:uid="{00000000-0005-0000-0000-00008D410000}"/>
    <cellStyle name="Note 5 5 4 2" xfId="17180" xr:uid="{00000000-0005-0000-0000-00008E410000}"/>
    <cellStyle name="Note 5 5 5" xfId="12064" xr:uid="{00000000-0005-0000-0000-00008F410000}"/>
    <cellStyle name="Note 5 5 5 2" xfId="17174" xr:uid="{00000000-0005-0000-0000-000090410000}"/>
    <cellStyle name="Note 5 6" xfId="2042" xr:uid="{00000000-0005-0000-0000-000091410000}"/>
    <cellStyle name="Note 5 6 2" xfId="3869" xr:uid="{00000000-0005-0000-0000-000092410000}"/>
    <cellStyle name="Note 5 6 2 2" xfId="5717" xr:uid="{00000000-0005-0000-0000-000093410000}"/>
    <cellStyle name="Note 5 6 2 2 2" xfId="12073" xr:uid="{00000000-0005-0000-0000-000094410000}"/>
    <cellStyle name="Note 5 6 2 2 3" xfId="17183" xr:uid="{00000000-0005-0000-0000-000095410000}"/>
    <cellStyle name="Note 5 6 2 3" xfId="12074" xr:uid="{00000000-0005-0000-0000-000096410000}"/>
    <cellStyle name="Note 5 6 2 3 2" xfId="17184" xr:uid="{00000000-0005-0000-0000-000097410000}"/>
    <cellStyle name="Note 5 6 2 4" xfId="12072" xr:uid="{00000000-0005-0000-0000-000098410000}"/>
    <cellStyle name="Note 5 6 2 4 2" xfId="17182" xr:uid="{00000000-0005-0000-0000-000099410000}"/>
    <cellStyle name="Note 5 6 2 5" xfId="14745" xr:uid="{00000000-0005-0000-0000-00009A410000}"/>
    <cellStyle name="Note 5 6 3" xfId="3426" xr:uid="{00000000-0005-0000-0000-00009B410000}"/>
    <cellStyle name="Note 5 6 3 2" xfId="12075" xr:uid="{00000000-0005-0000-0000-00009C410000}"/>
    <cellStyle name="Note 5 6 3 2 2" xfId="17185" xr:uid="{00000000-0005-0000-0000-00009D410000}"/>
    <cellStyle name="Note 5 6 4" xfId="12076" xr:uid="{00000000-0005-0000-0000-00009E410000}"/>
    <cellStyle name="Note 5 6 4 2" xfId="17186" xr:uid="{00000000-0005-0000-0000-00009F410000}"/>
    <cellStyle name="Note 5 6 5" xfId="12071" xr:uid="{00000000-0005-0000-0000-0000A0410000}"/>
    <cellStyle name="Note 5 6 5 2" xfId="17181" xr:uid="{00000000-0005-0000-0000-0000A1410000}"/>
    <cellStyle name="Note 5 7" xfId="3951" xr:uid="{00000000-0005-0000-0000-0000A2410000}"/>
    <cellStyle name="Note 5 7 2" xfId="5718" xr:uid="{00000000-0005-0000-0000-0000A3410000}"/>
    <cellStyle name="Note 5 7 2 2" xfId="12078" xr:uid="{00000000-0005-0000-0000-0000A4410000}"/>
    <cellStyle name="Note 5 7 2 2 2" xfId="17188" xr:uid="{00000000-0005-0000-0000-0000A5410000}"/>
    <cellStyle name="Note 5 7 2 3" xfId="14747" xr:uid="{00000000-0005-0000-0000-0000A6410000}"/>
    <cellStyle name="Note 5 7 3" xfId="12079" xr:uid="{00000000-0005-0000-0000-0000A7410000}"/>
    <cellStyle name="Note 5 7 3 2" xfId="17189" xr:uid="{00000000-0005-0000-0000-0000A8410000}"/>
    <cellStyle name="Note 5 7 4" xfId="12077" xr:uid="{00000000-0005-0000-0000-0000A9410000}"/>
    <cellStyle name="Note 5 7 4 2" xfId="17187" xr:uid="{00000000-0005-0000-0000-0000AA410000}"/>
    <cellStyle name="Note 5 7 5" xfId="14746" xr:uid="{00000000-0005-0000-0000-0000AB410000}"/>
    <cellStyle name="Note 5 8" xfId="3609" xr:uid="{00000000-0005-0000-0000-0000AC410000}"/>
    <cellStyle name="Note 5 8 2" xfId="5719" xr:uid="{00000000-0005-0000-0000-0000AD410000}"/>
    <cellStyle name="Note 5 8 2 2" xfId="12081" xr:uid="{00000000-0005-0000-0000-0000AE410000}"/>
    <cellStyle name="Note 5 8 2 2 2" xfId="17191" xr:uid="{00000000-0005-0000-0000-0000AF410000}"/>
    <cellStyle name="Note 5 8 2 3" xfId="14749" xr:uid="{00000000-0005-0000-0000-0000B0410000}"/>
    <cellStyle name="Note 5 8 3" xfId="12082" xr:uid="{00000000-0005-0000-0000-0000B1410000}"/>
    <cellStyle name="Note 5 8 3 2" xfId="17192" xr:uid="{00000000-0005-0000-0000-0000B2410000}"/>
    <cellStyle name="Note 5 8 4" xfId="12080" xr:uid="{00000000-0005-0000-0000-0000B3410000}"/>
    <cellStyle name="Note 5 8 4 2" xfId="17190" xr:uid="{00000000-0005-0000-0000-0000B4410000}"/>
    <cellStyle name="Note 5 8 5" xfId="14748" xr:uid="{00000000-0005-0000-0000-0000B5410000}"/>
    <cellStyle name="Note 5 9" xfId="3421" xr:uid="{00000000-0005-0000-0000-0000B6410000}"/>
    <cellStyle name="Note 5 9 2" xfId="12083" xr:uid="{00000000-0005-0000-0000-0000B7410000}"/>
    <cellStyle name="Note 5 9 2 2" xfId="17193" xr:uid="{00000000-0005-0000-0000-0000B8410000}"/>
    <cellStyle name="Note 6" xfId="815" xr:uid="{00000000-0005-0000-0000-0000B9410000}"/>
    <cellStyle name="Note 6 10" xfId="12084" xr:uid="{00000000-0005-0000-0000-0000BA410000}"/>
    <cellStyle name="Note 6 10 2" xfId="14750" xr:uid="{00000000-0005-0000-0000-0000BB410000}"/>
    <cellStyle name="Note 6 11" xfId="17194" xr:uid="{00000000-0005-0000-0000-0000BC410000}"/>
    <cellStyle name="Note 6 2" xfId="816" xr:uid="{00000000-0005-0000-0000-0000BD410000}"/>
    <cellStyle name="Note 6 2 2" xfId="1310" xr:uid="{00000000-0005-0000-0000-0000BE410000}"/>
    <cellStyle name="Note 6 2 2 2" xfId="3718" xr:uid="{00000000-0005-0000-0000-0000BF410000}"/>
    <cellStyle name="Note 6 2 2 2 2" xfId="12087" xr:uid="{00000000-0005-0000-0000-0000C0410000}"/>
    <cellStyle name="Note 6 2 2 2 3" xfId="17197" xr:uid="{00000000-0005-0000-0000-0000C1410000}"/>
    <cellStyle name="Note 6 2 2 3" xfId="5720" xr:uid="{00000000-0005-0000-0000-0000C2410000}"/>
    <cellStyle name="Note 6 2 2 3 2" xfId="12088" xr:uid="{00000000-0005-0000-0000-0000C3410000}"/>
    <cellStyle name="Note 6 2 2 3 3" xfId="17198" xr:uid="{00000000-0005-0000-0000-0000C4410000}"/>
    <cellStyle name="Note 6 2 2 4" xfId="12089" xr:uid="{00000000-0005-0000-0000-0000C5410000}"/>
    <cellStyle name="Note 6 2 2 4 2" xfId="17199" xr:uid="{00000000-0005-0000-0000-0000C6410000}"/>
    <cellStyle name="Note 6 2 2 5" xfId="12086" xr:uid="{00000000-0005-0000-0000-0000C7410000}"/>
    <cellStyle name="Note 6 2 2 5 2" xfId="17196" xr:uid="{00000000-0005-0000-0000-0000C8410000}"/>
    <cellStyle name="Note 6 2 2 6" xfId="14751" xr:uid="{00000000-0005-0000-0000-0000C9410000}"/>
    <cellStyle name="Note 6 2 3" xfId="2048" xr:uid="{00000000-0005-0000-0000-0000CA410000}"/>
    <cellStyle name="Note 6 2 3 2" xfId="12090" xr:uid="{00000000-0005-0000-0000-0000CB410000}"/>
    <cellStyle name="Note 6 2 3 2 2" xfId="17200" xr:uid="{00000000-0005-0000-0000-0000CC410000}"/>
    <cellStyle name="Note 6 2 3 3" xfId="14752" xr:uid="{00000000-0005-0000-0000-0000CD410000}"/>
    <cellStyle name="Note 6 2 4" xfId="3428" xr:uid="{00000000-0005-0000-0000-0000CE410000}"/>
    <cellStyle name="Note 6 2 4 2" xfId="12091" xr:uid="{00000000-0005-0000-0000-0000CF410000}"/>
    <cellStyle name="Note 6 2 4 3" xfId="17201" xr:uid="{00000000-0005-0000-0000-0000D0410000}"/>
    <cellStyle name="Note 6 2 5" xfId="12092" xr:uid="{00000000-0005-0000-0000-0000D1410000}"/>
    <cellStyle name="Note 6 2 5 2" xfId="17202" xr:uid="{00000000-0005-0000-0000-0000D2410000}"/>
    <cellStyle name="Note 6 2 6" xfId="12085" xr:uid="{00000000-0005-0000-0000-0000D3410000}"/>
    <cellStyle name="Note 6 2 6 2" xfId="17195" xr:uid="{00000000-0005-0000-0000-0000D4410000}"/>
    <cellStyle name="Note 6 3" xfId="1389" xr:uid="{00000000-0005-0000-0000-0000D5410000}"/>
    <cellStyle name="Note 6 3 2" xfId="2049" xr:uid="{00000000-0005-0000-0000-0000D6410000}"/>
    <cellStyle name="Note 6 3 2 2" xfId="3768" xr:uid="{00000000-0005-0000-0000-0000D7410000}"/>
    <cellStyle name="Note 6 3 2 2 2" xfId="12095" xr:uid="{00000000-0005-0000-0000-0000D8410000}"/>
    <cellStyle name="Note 6 3 2 2 3" xfId="17205" xr:uid="{00000000-0005-0000-0000-0000D9410000}"/>
    <cellStyle name="Note 6 3 2 3" xfId="5721" xr:uid="{00000000-0005-0000-0000-0000DA410000}"/>
    <cellStyle name="Note 6 3 2 3 2" xfId="12096" xr:uid="{00000000-0005-0000-0000-0000DB410000}"/>
    <cellStyle name="Note 6 3 2 3 3" xfId="17206" xr:uid="{00000000-0005-0000-0000-0000DC410000}"/>
    <cellStyle name="Note 6 3 2 4" xfId="12097" xr:uid="{00000000-0005-0000-0000-0000DD410000}"/>
    <cellStyle name="Note 6 3 2 4 2" xfId="17207" xr:uid="{00000000-0005-0000-0000-0000DE410000}"/>
    <cellStyle name="Note 6 3 2 5" xfId="12094" xr:uid="{00000000-0005-0000-0000-0000DF410000}"/>
    <cellStyle name="Note 6 3 2 5 2" xfId="17204" xr:uid="{00000000-0005-0000-0000-0000E0410000}"/>
    <cellStyle name="Note 6 3 2 6" xfId="14753" xr:uid="{00000000-0005-0000-0000-0000E1410000}"/>
    <cellStyle name="Note 6 3 3" xfId="3429" xr:uid="{00000000-0005-0000-0000-0000E2410000}"/>
    <cellStyle name="Note 6 3 3 2" xfId="12098" xr:uid="{00000000-0005-0000-0000-0000E3410000}"/>
    <cellStyle name="Note 6 3 3 2 2" xfId="17208" xr:uid="{00000000-0005-0000-0000-0000E4410000}"/>
    <cellStyle name="Note 6 3 4" xfId="12099" xr:uid="{00000000-0005-0000-0000-0000E5410000}"/>
    <cellStyle name="Note 6 3 4 2" xfId="17209" xr:uid="{00000000-0005-0000-0000-0000E6410000}"/>
    <cellStyle name="Note 6 3 5" xfId="12093" xr:uid="{00000000-0005-0000-0000-0000E7410000}"/>
    <cellStyle name="Note 6 3 5 2" xfId="17203" xr:uid="{00000000-0005-0000-0000-0000E8410000}"/>
    <cellStyle name="Note 6 4" xfId="1309" xr:uid="{00000000-0005-0000-0000-0000E9410000}"/>
    <cellStyle name="Note 6 4 2" xfId="2050" xr:uid="{00000000-0005-0000-0000-0000EA410000}"/>
    <cellStyle name="Note 6 4 2 2" xfId="3828" xr:uid="{00000000-0005-0000-0000-0000EB410000}"/>
    <cellStyle name="Note 6 4 2 2 2" xfId="12102" xr:uid="{00000000-0005-0000-0000-0000EC410000}"/>
    <cellStyle name="Note 6 4 2 2 3" xfId="17212" xr:uid="{00000000-0005-0000-0000-0000ED410000}"/>
    <cellStyle name="Note 6 4 2 3" xfId="5722" xr:uid="{00000000-0005-0000-0000-0000EE410000}"/>
    <cellStyle name="Note 6 4 2 3 2" xfId="12103" xr:uid="{00000000-0005-0000-0000-0000EF410000}"/>
    <cellStyle name="Note 6 4 2 3 3" xfId="17213" xr:uid="{00000000-0005-0000-0000-0000F0410000}"/>
    <cellStyle name="Note 6 4 2 4" xfId="12104" xr:uid="{00000000-0005-0000-0000-0000F1410000}"/>
    <cellStyle name="Note 6 4 2 4 2" xfId="17214" xr:uid="{00000000-0005-0000-0000-0000F2410000}"/>
    <cellStyle name="Note 6 4 2 5" xfId="12101" xr:uid="{00000000-0005-0000-0000-0000F3410000}"/>
    <cellStyle name="Note 6 4 2 5 2" xfId="17211" xr:uid="{00000000-0005-0000-0000-0000F4410000}"/>
    <cellStyle name="Note 6 4 2 6" xfId="14754" xr:uid="{00000000-0005-0000-0000-0000F5410000}"/>
    <cellStyle name="Note 6 4 3" xfId="3430" xr:uid="{00000000-0005-0000-0000-0000F6410000}"/>
    <cellStyle name="Note 6 4 3 2" xfId="12105" xr:uid="{00000000-0005-0000-0000-0000F7410000}"/>
    <cellStyle name="Note 6 4 3 2 2" xfId="17215" xr:uid="{00000000-0005-0000-0000-0000F8410000}"/>
    <cellStyle name="Note 6 4 4" xfId="12106" xr:uid="{00000000-0005-0000-0000-0000F9410000}"/>
    <cellStyle name="Note 6 4 4 2" xfId="17216" xr:uid="{00000000-0005-0000-0000-0000FA410000}"/>
    <cellStyle name="Note 6 4 5" xfId="12100" xr:uid="{00000000-0005-0000-0000-0000FB410000}"/>
    <cellStyle name="Note 6 4 5 2" xfId="17210" xr:uid="{00000000-0005-0000-0000-0000FC410000}"/>
    <cellStyle name="Note 6 5" xfId="2047" xr:uid="{00000000-0005-0000-0000-0000FD410000}"/>
    <cellStyle name="Note 6 5 2" xfId="3888" xr:uid="{00000000-0005-0000-0000-0000FE410000}"/>
    <cellStyle name="Note 6 5 2 2" xfId="5723" xr:uid="{00000000-0005-0000-0000-0000FF410000}"/>
    <cellStyle name="Note 6 5 2 2 2" xfId="12109" xr:uid="{00000000-0005-0000-0000-000000420000}"/>
    <cellStyle name="Note 6 5 2 2 3" xfId="17219" xr:uid="{00000000-0005-0000-0000-000001420000}"/>
    <cellStyle name="Note 6 5 2 3" xfId="12110" xr:uid="{00000000-0005-0000-0000-000002420000}"/>
    <cellStyle name="Note 6 5 2 3 2" xfId="17220" xr:uid="{00000000-0005-0000-0000-000003420000}"/>
    <cellStyle name="Note 6 5 2 4" xfId="12108" xr:uid="{00000000-0005-0000-0000-000004420000}"/>
    <cellStyle name="Note 6 5 2 4 2" xfId="17218" xr:uid="{00000000-0005-0000-0000-000005420000}"/>
    <cellStyle name="Note 6 5 2 5" xfId="14755" xr:uid="{00000000-0005-0000-0000-000006420000}"/>
    <cellStyle name="Note 6 5 3" xfId="3431" xr:uid="{00000000-0005-0000-0000-000007420000}"/>
    <cellStyle name="Note 6 5 3 2" xfId="12111" xr:uid="{00000000-0005-0000-0000-000008420000}"/>
    <cellStyle name="Note 6 5 3 2 2" xfId="17221" xr:uid="{00000000-0005-0000-0000-000009420000}"/>
    <cellStyle name="Note 6 5 4" xfId="12112" xr:uid="{00000000-0005-0000-0000-00000A420000}"/>
    <cellStyle name="Note 6 5 4 2" xfId="17222" xr:uid="{00000000-0005-0000-0000-00000B420000}"/>
    <cellStyle name="Note 6 5 5" xfId="12107" xr:uid="{00000000-0005-0000-0000-00000C420000}"/>
    <cellStyle name="Note 6 5 5 2" xfId="17217" xr:uid="{00000000-0005-0000-0000-00000D420000}"/>
    <cellStyle name="Note 6 6" xfId="3977" xr:uid="{00000000-0005-0000-0000-00000E420000}"/>
    <cellStyle name="Note 6 6 2" xfId="5724" xr:uid="{00000000-0005-0000-0000-00000F420000}"/>
    <cellStyle name="Note 6 6 2 2" xfId="12114" xr:uid="{00000000-0005-0000-0000-000010420000}"/>
    <cellStyle name="Note 6 6 2 2 2" xfId="17224" xr:uid="{00000000-0005-0000-0000-000011420000}"/>
    <cellStyle name="Note 6 6 2 3" xfId="14757" xr:uid="{00000000-0005-0000-0000-000012420000}"/>
    <cellStyle name="Note 6 6 3" xfId="12115" xr:uid="{00000000-0005-0000-0000-000013420000}"/>
    <cellStyle name="Note 6 6 3 2" xfId="17225" xr:uid="{00000000-0005-0000-0000-000014420000}"/>
    <cellStyle name="Note 6 6 4" xfId="12113" xr:uid="{00000000-0005-0000-0000-000015420000}"/>
    <cellStyle name="Note 6 6 4 2" xfId="17223" xr:uid="{00000000-0005-0000-0000-000016420000}"/>
    <cellStyle name="Note 6 6 5" xfId="14756" xr:uid="{00000000-0005-0000-0000-000017420000}"/>
    <cellStyle name="Note 6 7" xfId="3668" xr:uid="{00000000-0005-0000-0000-000018420000}"/>
    <cellStyle name="Note 6 7 2" xfId="5725" xr:uid="{00000000-0005-0000-0000-000019420000}"/>
    <cellStyle name="Note 6 7 2 2" xfId="12117" xr:uid="{00000000-0005-0000-0000-00001A420000}"/>
    <cellStyle name="Note 6 7 2 2 2" xfId="17227" xr:uid="{00000000-0005-0000-0000-00001B420000}"/>
    <cellStyle name="Note 6 7 2 3" xfId="14759" xr:uid="{00000000-0005-0000-0000-00001C420000}"/>
    <cellStyle name="Note 6 7 3" xfId="12118" xr:uid="{00000000-0005-0000-0000-00001D420000}"/>
    <cellStyle name="Note 6 7 3 2" xfId="17228" xr:uid="{00000000-0005-0000-0000-00001E420000}"/>
    <cellStyle name="Note 6 7 4" xfId="12116" xr:uid="{00000000-0005-0000-0000-00001F420000}"/>
    <cellStyle name="Note 6 7 4 2" xfId="17226" xr:uid="{00000000-0005-0000-0000-000020420000}"/>
    <cellStyle name="Note 6 7 5" xfId="14758" xr:uid="{00000000-0005-0000-0000-000021420000}"/>
    <cellStyle name="Note 6 8" xfId="3427" xr:uid="{00000000-0005-0000-0000-000022420000}"/>
    <cellStyle name="Note 6 8 2" xfId="12119" xr:uid="{00000000-0005-0000-0000-000023420000}"/>
    <cellStyle name="Note 6 8 2 2" xfId="17229" xr:uid="{00000000-0005-0000-0000-000024420000}"/>
    <cellStyle name="Note 6 9" xfId="12120" xr:uid="{00000000-0005-0000-0000-000025420000}"/>
    <cellStyle name="Note 6 9 2" xfId="17230" xr:uid="{00000000-0005-0000-0000-000026420000}"/>
    <cellStyle name="Note 6 9 3" xfId="14760" xr:uid="{00000000-0005-0000-0000-000027420000}"/>
    <cellStyle name="Note 7" xfId="1403" xr:uid="{00000000-0005-0000-0000-000028420000}"/>
    <cellStyle name="Note 7 2" xfId="2052" xr:uid="{00000000-0005-0000-0000-000029420000}"/>
    <cellStyle name="Note 7 2 2" xfId="3838" xr:uid="{00000000-0005-0000-0000-00002A420000}"/>
    <cellStyle name="Note 7 2 2 2" xfId="5726" xr:uid="{00000000-0005-0000-0000-00002B420000}"/>
    <cellStyle name="Note 7 2 2 2 2" xfId="12124" xr:uid="{00000000-0005-0000-0000-00002C420000}"/>
    <cellStyle name="Note 7 2 2 2 3" xfId="17234" xr:uid="{00000000-0005-0000-0000-00002D420000}"/>
    <cellStyle name="Note 7 2 2 3" xfId="12125" xr:uid="{00000000-0005-0000-0000-00002E420000}"/>
    <cellStyle name="Note 7 2 2 3 2" xfId="17235" xr:uid="{00000000-0005-0000-0000-00002F420000}"/>
    <cellStyle name="Note 7 2 2 4" xfId="12123" xr:uid="{00000000-0005-0000-0000-000030420000}"/>
    <cellStyle name="Note 7 2 2 4 2" xfId="17233" xr:uid="{00000000-0005-0000-0000-000031420000}"/>
    <cellStyle name="Note 7 2 2 5" xfId="14761" xr:uid="{00000000-0005-0000-0000-000032420000}"/>
    <cellStyle name="Note 7 2 3" xfId="3433" xr:uid="{00000000-0005-0000-0000-000033420000}"/>
    <cellStyle name="Note 7 2 3 2" xfId="12126" xr:uid="{00000000-0005-0000-0000-000034420000}"/>
    <cellStyle name="Note 7 2 3 2 2" xfId="17236" xr:uid="{00000000-0005-0000-0000-000035420000}"/>
    <cellStyle name="Note 7 2 4" xfId="12127" xr:uid="{00000000-0005-0000-0000-000036420000}"/>
    <cellStyle name="Note 7 2 4 2" xfId="17237" xr:uid="{00000000-0005-0000-0000-000037420000}"/>
    <cellStyle name="Note 7 2 5" xfId="12122" xr:uid="{00000000-0005-0000-0000-000038420000}"/>
    <cellStyle name="Note 7 2 5 2" xfId="17232" xr:uid="{00000000-0005-0000-0000-000039420000}"/>
    <cellStyle name="Note 7 3" xfId="2051" xr:uid="{00000000-0005-0000-0000-00003A420000}"/>
    <cellStyle name="Note 7 3 2" xfId="3898" xr:uid="{00000000-0005-0000-0000-00003B420000}"/>
    <cellStyle name="Note 7 3 2 2" xfId="5727" xr:uid="{00000000-0005-0000-0000-00003C420000}"/>
    <cellStyle name="Note 7 3 2 2 2" xfId="12130" xr:uid="{00000000-0005-0000-0000-00003D420000}"/>
    <cellStyle name="Note 7 3 2 2 3" xfId="17240" xr:uid="{00000000-0005-0000-0000-00003E420000}"/>
    <cellStyle name="Note 7 3 2 3" xfId="12131" xr:uid="{00000000-0005-0000-0000-00003F420000}"/>
    <cellStyle name="Note 7 3 2 3 2" xfId="17241" xr:uid="{00000000-0005-0000-0000-000040420000}"/>
    <cellStyle name="Note 7 3 2 4" xfId="12129" xr:uid="{00000000-0005-0000-0000-000041420000}"/>
    <cellStyle name="Note 7 3 2 4 2" xfId="17239" xr:uid="{00000000-0005-0000-0000-000042420000}"/>
    <cellStyle name="Note 7 3 2 5" xfId="14762" xr:uid="{00000000-0005-0000-0000-000043420000}"/>
    <cellStyle name="Note 7 3 3" xfId="3434" xr:uid="{00000000-0005-0000-0000-000044420000}"/>
    <cellStyle name="Note 7 3 3 2" xfId="12132" xr:uid="{00000000-0005-0000-0000-000045420000}"/>
    <cellStyle name="Note 7 3 3 2 2" xfId="17242" xr:uid="{00000000-0005-0000-0000-000046420000}"/>
    <cellStyle name="Note 7 3 4" xfId="12133" xr:uid="{00000000-0005-0000-0000-000047420000}"/>
    <cellStyle name="Note 7 3 4 2" xfId="17243" xr:uid="{00000000-0005-0000-0000-000048420000}"/>
    <cellStyle name="Note 7 3 5" xfId="12128" xr:uid="{00000000-0005-0000-0000-000049420000}"/>
    <cellStyle name="Note 7 3 5 2" xfId="17238" xr:uid="{00000000-0005-0000-0000-00004A420000}"/>
    <cellStyle name="Note 7 4" xfId="3990" xr:uid="{00000000-0005-0000-0000-00004B420000}"/>
    <cellStyle name="Note 7 4 2" xfId="5728" xr:uid="{00000000-0005-0000-0000-00004C420000}"/>
    <cellStyle name="Note 7 4 2 2" xfId="12135" xr:uid="{00000000-0005-0000-0000-00004D420000}"/>
    <cellStyle name="Note 7 4 2 2 2" xfId="17245" xr:uid="{00000000-0005-0000-0000-00004E420000}"/>
    <cellStyle name="Note 7 4 2 3" xfId="14764" xr:uid="{00000000-0005-0000-0000-00004F420000}"/>
    <cellStyle name="Note 7 4 3" xfId="12136" xr:uid="{00000000-0005-0000-0000-000050420000}"/>
    <cellStyle name="Note 7 4 3 2" xfId="17246" xr:uid="{00000000-0005-0000-0000-000051420000}"/>
    <cellStyle name="Note 7 4 4" xfId="12134" xr:uid="{00000000-0005-0000-0000-000052420000}"/>
    <cellStyle name="Note 7 4 4 2" xfId="17244" xr:uid="{00000000-0005-0000-0000-000053420000}"/>
    <cellStyle name="Note 7 4 5" xfId="14763" xr:uid="{00000000-0005-0000-0000-000054420000}"/>
    <cellStyle name="Note 7 5" xfId="3778" xr:uid="{00000000-0005-0000-0000-000055420000}"/>
    <cellStyle name="Note 7 5 2" xfId="5729" xr:uid="{00000000-0005-0000-0000-000056420000}"/>
    <cellStyle name="Note 7 5 2 2" xfId="12138" xr:uid="{00000000-0005-0000-0000-000057420000}"/>
    <cellStyle name="Note 7 5 2 2 2" xfId="17248" xr:uid="{00000000-0005-0000-0000-000058420000}"/>
    <cellStyle name="Note 7 5 2 3" xfId="14766" xr:uid="{00000000-0005-0000-0000-000059420000}"/>
    <cellStyle name="Note 7 5 3" xfId="12139" xr:uid="{00000000-0005-0000-0000-00005A420000}"/>
    <cellStyle name="Note 7 5 3 2" xfId="17249" xr:uid="{00000000-0005-0000-0000-00005B420000}"/>
    <cellStyle name="Note 7 5 4" xfId="12137" xr:uid="{00000000-0005-0000-0000-00005C420000}"/>
    <cellStyle name="Note 7 5 4 2" xfId="17247" xr:uid="{00000000-0005-0000-0000-00005D420000}"/>
    <cellStyle name="Note 7 5 5" xfId="14765" xr:uid="{00000000-0005-0000-0000-00005E420000}"/>
    <cellStyle name="Note 7 6" xfId="3432" xr:uid="{00000000-0005-0000-0000-00005F420000}"/>
    <cellStyle name="Note 7 6 2" xfId="12140" xr:uid="{00000000-0005-0000-0000-000060420000}"/>
    <cellStyle name="Note 7 6 2 2" xfId="17250" xr:uid="{00000000-0005-0000-0000-000061420000}"/>
    <cellStyle name="Note 7 7" xfId="12141" xr:uid="{00000000-0005-0000-0000-000062420000}"/>
    <cellStyle name="Note 7 7 2" xfId="17251" xr:uid="{00000000-0005-0000-0000-000063420000}"/>
    <cellStyle name="Note 7 7 3" xfId="14767" xr:uid="{00000000-0005-0000-0000-000064420000}"/>
    <cellStyle name="Note 7 8" xfId="12121" xr:uid="{00000000-0005-0000-0000-000065420000}"/>
    <cellStyle name="Note 7 8 2" xfId="14768" xr:uid="{00000000-0005-0000-0000-000066420000}"/>
    <cellStyle name="Note 7 9" xfId="17231" xr:uid="{00000000-0005-0000-0000-000067420000}"/>
    <cellStyle name="Note 8" xfId="3435" xr:uid="{00000000-0005-0000-0000-000068420000}"/>
    <cellStyle name="Note 8 2" xfId="4004" xr:uid="{00000000-0005-0000-0000-000069420000}"/>
    <cellStyle name="Note 8 2 2" xfId="5730" xr:uid="{00000000-0005-0000-0000-00006A420000}"/>
    <cellStyle name="Note 8 2 2 2" xfId="12144" xr:uid="{00000000-0005-0000-0000-00006B420000}"/>
    <cellStyle name="Note 8 2 2 2 2" xfId="17254" xr:uid="{00000000-0005-0000-0000-00006C420000}"/>
    <cellStyle name="Note 8 2 2 3" xfId="14770" xr:uid="{00000000-0005-0000-0000-00006D420000}"/>
    <cellStyle name="Note 8 2 3" xfId="12145" xr:uid="{00000000-0005-0000-0000-00006E420000}"/>
    <cellStyle name="Note 8 2 3 2" xfId="17255" xr:uid="{00000000-0005-0000-0000-00006F420000}"/>
    <cellStyle name="Note 8 2 4" xfId="12143" xr:uid="{00000000-0005-0000-0000-000070420000}"/>
    <cellStyle name="Note 8 2 4 2" xfId="17253" xr:uid="{00000000-0005-0000-0000-000071420000}"/>
    <cellStyle name="Note 8 2 5" xfId="14769" xr:uid="{00000000-0005-0000-0000-000072420000}"/>
    <cellStyle name="Note 8 3" xfId="3908" xr:uid="{00000000-0005-0000-0000-000073420000}"/>
    <cellStyle name="Note 8 3 2" xfId="5731" xr:uid="{00000000-0005-0000-0000-000074420000}"/>
    <cellStyle name="Note 8 3 2 2" xfId="12147" xr:uid="{00000000-0005-0000-0000-000075420000}"/>
    <cellStyle name="Note 8 3 2 2 2" xfId="17257" xr:uid="{00000000-0005-0000-0000-000076420000}"/>
    <cellStyle name="Note 8 3 2 3" xfId="14772" xr:uid="{00000000-0005-0000-0000-000077420000}"/>
    <cellStyle name="Note 8 3 3" xfId="12148" xr:uid="{00000000-0005-0000-0000-000078420000}"/>
    <cellStyle name="Note 8 3 3 2" xfId="17258" xr:uid="{00000000-0005-0000-0000-000079420000}"/>
    <cellStyle name="Note 8 3 4" xfId="12146" xr:uid="{00000000-0005-0000-0000-00007A420000}"/>
    <cellStyle name="Note 8 3 4 2" xfId="17256" xr:uid="{00000000-0005-0000-0000-00007B420000}"/>
    <cellStyle name="Note 8 3 5" xfId="14771" xr:uid="{00000000-0005-0000-0000-00007C420000}"/>
    <cellStyle name="Note 8 4" xfId="12142" xr:uid="{00000000-0005-0000-0000-00007D420000}"/>
    <cellStyle name="Note 8 4 2" xfId="14773" xr:uid="{00000000-0005-0000-0000-00007E420000}"/>
    <cellStyle name="Note 8 5" xfId="14774" xr:uid="{00000000-0005-0000-0000-00007F420000}"/>
    <cellStyle name="Note 8 6" xfId="14775" xr:uid="{00000000-0005-0000-0000-000080420000}"/>
    <cellStyle name="Note 8 7" xfId="17252" xr:uid="{00000000-0005-0000-0000-000081420000}"/>
    <cellStyle name="Note 9" xfId="12149" xr:uid="{00000000-0005-0000-0000-000082420000}"/>
    <cellStyle name="Note 9 2" xfId="14777" xr:uid="{00000000-0005-0000-0000-000083420000}"/>
    <cellStyle name="Note 9 3" xfId="17259" xr:uid="{00000000-0005-0000-0000-000084420000}"/>
    <cellStyle name="Note 9 4" xfId="14776" xr:uid="{00000000-0005-0000-0000-000085420000}"/>
    <cellStyle name="Output" xfId="14" builtinId="21" customBuiltin="1"/>
    <cellStyle name="Output 2" xfId="3513" xr:uid="{00000000-0005-0000-0000-000087420000}"/>
    <cellStyle name="Output 2 2" xfId="12152" xr:uid="{00000000-0005-0000-0000-000088420000}"/>
    <cellStyle name="Output 2 2 2" xfId="17260" xr:uid="{00000000-0005-0000-0000-000089420000}"/>
    <cellStyle name="Output 2 3" xfId="12151" xr:uid="{00000000-0005-0000-0000-00008A420000}"/>
    <cellStyle name="Output 2 4" xfId="14778" xr:uid="{00000000-0005-0000-0000-00008B420000}"/>
    <cellStyle name="Output 3" xfId="3436" xr:uid="{00000000-0005-0000-0000-00008C420000}"/>
    <cellStyle name="Output 3 2" xfId="12153" xr:uid="{00000000-0005-0000-0000-00008D420000}"/>
    <cellStyle name="Output 4" xfId="12154" xr:uid="{00000000-0005-0000-0000-00008E420000}"/>
    <cellStyle name="Output 4 2" xfId="17261" xr:uid="{00000000-0005-0000-0000-00008F420000}"/>
    <cellStyle name="Output 5" xfId="12150" xr:uid="{00000000-0005-0000-0000-000090420000}"/>
    <cellStyle name="Percent" xfId="3" builtinId="5"/>
    <cellStyle name="Percent 2" xfId="290" xr:uid="{00000000-0005-0000-0000-000092420000}"/>
    <cellStyle name="Percent 2 2" xfId="817" xr:uid="{00000000-0005-0000-0000-000093420000}"/>
    <cellStyle name="Percent 2 2 2" xfId="12156" xr:uid="{00000000-0005-0000-0000-000094420000}"/>
    <cellStyle name="Percent 2 3" xfId="12155" xr:uid="{00000000-0005-0000-0000-000095420000}"/>
    <cellStyle name="Percent 3" xfId="291" xr:uid="{00000000-0005-0000-0000-000096420000}"/>
    <cellStyle name="Percent 3 10" xfId="12157" xr:uid="{00000000-0005-0000-0000-000097420000}"/>
    <cellStyle name="Percent 3 2" xfId="819" xr:uid="{00000000-0005-0000-0000-000098420000}"/>
    <cellStyle name="Percent 3 2 2" xfId="820" xr:uid="{00000000-0005-0000-0000-000099420000}"/>
    <cellStyle name="Percent 3 2 2 2" xfId="1313" xr:uid="{00000000-0005-0000-0000-00009A420000}"/>
    <cellStyle name="Percent 3 2 2 2 2" xfId="3441" xr:uid="{00000000-0005-0000-0000-00009B420000}"/>
    <cellStyle name="Percent 3 2 2 2 2 2" xfId="12161" xr:uid="{00000000-0005-0000-0000-00009C420000}"/>
    <cellStyle name="Percent 3 2 2 2 3" xfId="3440" xr:uid="{00000000-0005-0000-0000-00009D420000}"/>
    <cellStyle name="Percent 3 2 2 2 3 2" xfId="12162" xr:uid="{00000000-0005-0000-0000-00009E420000}"/>
    <cellStyle name="Percent 3 2 2 2 4" xfId="12163" xr:uid="{00000000-0005-0000-0000-00009F420000}"/>
    <cellStyle name="Percent 3 2 2 2 5" xfId="12160" xr:uid="{00000000-0005-0000-0000-0000A0420000}"/>
    <cellStyle name="Percent 3 2 2 3" xfId="2055" xr:uid="{00000000-0005-0000-0000-0000A1420000}"/>
    <cellStyle name="Percent 3 2 2 3 2" xfId="3442" xr:uid="{00000000-0005-0000-0000-0000A2420000}"/>
    <cellStyle name="Percent 3 2 2 3 2 2" xfId="12165" xr:uid="{00000000-0005-0000-0000-0000A3420000}"/>
    <cellStyle name="Percent 3 2 2 3 3" xfId="12166" xr:uid="{00000000-0005-0000-0000-0000A4420000}"/>
    <cellStyle name="Percent 3 2 2 3 4" xfId="12164" xr:uid="{00000000-0005-0000-0000-0000A5420000}"/>
    <cellStyle name="Percent 3 2 2 4" xfId="3439" xr:uid="{00000000-0005-0000-0000-0000A6420000}"/>
    <cellStyle name="Percent 3 2 2 4 2" xfId="12167" xr:uid="{00000000-0005-0000-0000-0000A7420000}"/>
    <cellStyle name="Percent 3 2 2 5" xfId="12168" xr:uid="{00000000-0005-0000-0000-0000A8420000}"/>
    <cellStyle name="Percent 3 2 2 6" xfId="12159" xr:uid="{00000000-0005-0000-0000-0000A9420000}"/>
    <cellStyle name="Percent 3 2 3" xfId="821" xr:uid="{00000000-0005-0000-0000-0000AA420000}"/>
    <cellStyle name="Percent 3 2 3 2" xfId="1314" xr:uid="{00000000-0005-0000-0000-0000AB420000}"/>
    <cellStyle name="Percent 3 2 3 2 2" xfId="3445" xr:uid="{00000000-0005-0000-0000-0000AC420000}"/>
    <cellStyle name="Percent 3 2 3 2 2 2" xfId="12171" xr:uid="{00000000-0005-0000-0000-0000AD420000}"/>
    <cellStyle name="Percent 3 2 3 2 3" xfId="3444" xr:uid="{00000000-0005-0000-0000-0000AE420000}"/>
    <cellStyle name="Percent 3 2 3 2 3 2" xfId="12172" xr:uid="{00000000-0005-0000-0000-0000AF420000}"/>
    <cellStyle name="Percent 3 2 3 2 4" xfId="12173" xr:uid="{00000000-0005-0000-0000-0000B0420000}"/>
    <cellStyle name="Percent 3 2 3 2 5" xfId="12170" xr:uid="{00000000-0005-0000-0000-0000B1420000}"/>
    <cellStyle name="Percent 3 2 3 3" xfId="2056" xr:uid="{00000000-0005-0000-0000-0000B2420000}"/>
    <cellStyle name="Percent 3 2 3 3 2" xfId="3446" xr:uid="{00000000-0005-0000-0000-0000B3420000}"/>
    <cellStyle name="Percent 3 2 3 3 2 2" xfId="12175" xr:uid="{00000000-0005-0000-0000-0000B4420000}"/>
    <cellStyle name="Percent 3 2 3 3 3" xfId="12176" xr:uid="{00000000-0005-0000-0000-0000B5420000}"/>
    <cellStyle name="Percent 3 2 3 3 4" xfId="12174" xr:uid="{00000000-0005-0000-0000-0000B6420000}"/>
    <cellStyle name="Percent 3 2 3 4" xfId="3443" xr:uid="{00000000-0005-0000-0000-0000B7420000}"/>
    <cellStyle name="Percent 3 2 3 4 2" xfId="12177" xr:uid="{00000000-0005-0000-0000-0000B8420000}"/>
    <cellStyle name="Percent 3 2 3 5" xfId="12178" xr:uid="{00000000-0005-0000-0000-0000B9420000}"/>
    <cellStyle name="Percent 3 2 3 6" xfId="12169" xr:uid="{00000000-0005-0000-0000-0000BA420000}"/>
    <cellStyle name="Percent 3 2 4" xfId="1312" xr:uid="{00000000-0005-0000-0000-0000BB420000}"/>
    <cellStyle name="Percent 3 2 4 2" xfId="3448" xr:uid="{00000000-0005-0000-0000-0000BC420000}"/>
    <cellStyle name="Percent 3 2 4 2 2" xfId="12180" xr:uid="{00000000-0005-0000-0000-0000BD420000}"/>
    <cellStyle name="Percent 3 2 4 3" xfId="3447" xr:uid="{00000000-0005-0000-0000-0000BE420000}"/>
    <cellStyle name="Percent 3 2 4 3 2" xfId="12181" xr:uid="{00000000-0005-0000-0000-0000BF420000}"/>
    <cellStyle name="Percent 3 2 4 4" xfId="12182" xr:uid="{00000000-0005-0000-0000-0000C0420000}"/>
    <cellStyle name="Percent 3 2 4 5" xfId="12179" xr:uid="{00000000-0005-0000-0000-0000C1420000}"/>
    <cellStyle name="Percent 3 2 5" xfId="2054" xr:uid="{00000000-0005-0000-0000-0000C2420000}"/>
    <cellStyle name="Percent 3 2 5 2" xfId="3449" xr:uid="{00000000-0005-0000-0000-0000C3420000}"/>
    <cellStyle name="Percent 3 2 5 2 2" xfId="12184" xr:uid="{00000000-0005-0000-0000-0000C4420000}"/>
    <cellStyle name="Percent 3 2 5 3" xfId="12185" xr:uid="{00000000-0005-0000-0000-0000C5420000}"/>
    <cellStyle name="Percent 3 2 5 4" xfId="12183" xr:uid="{00000000-0005-0000-0000-0000C6420000}"/>
    <cellStyle name="Percent 3 2 6" xfId="3438" xr:uid="{00000000-0005-0000-0000-0000C7420000}"/>
    <cellStyle name="Percent 3 2 6 2" xfId="12186" xr:uid="{00000000-0005-0000-0000-0000C8420000}"/>
    <cellStyle name="Percent 3 2 7" xfId="12187" xr:uid="{00000000-0005-0000-0000-0000C9420000}"/>
    <cellStyle name="Percent 3 2 8" xfId="12158" xr:uid="{00000000-0005-0000-0000-0000CA420000}"/>
    <cellStyle name="Percent 3 3" xfId="822" xr:uid="{00000000-0005-0000-0000-0000CB420000}"/>
    <cellStyle name="Percent 3 3 2" xfId="1315" xr:uid="{00000000-0005-0000-0000-0000CC420000}"/>
    <cellStyle name="Percent 3 3 2 2" xfId="3452" xr:uid="{00000000-0005-0000-0000-0000CD420000}"/>
    <cellStyle name="Percent 3 3 2 2 2" xfId="12190" xr:uid="{00000000-0005-0000-0000-0000CE420000}"/>
    <cellStyle name="Percent 3 3 2 3" xfId="3451" xr:uid="{00000000-0005-0000-0000-0000CF420000}"/>
    <cellStyle name="Percent 3 3 2 3 2" xfId="12191" xr:uid="{00000000-0005-0000-0000-0000D0420000}"/>
    <cellStyle name="Percent 3 3 2 4" xfId="12192" xr:uid="{00000000-0005-0000-0000-0000D1420000}"/>
    <cellStyle name="Percent 3 3 2 5" xfId="12189" xr:uid="{00000000-0005-0000-0000-0000D2420000}"/>
    <cellStyle name="Percent 3 3 3" xfId="2057" xr:uid="{00000000-0005-0000-0000-0000D3420000}"/>
    <cellStyle name="Percent 3 3 3 2" xfId="3453" xr:uid="{00000000-0005-0000-0000-0000D4420000}"/>
    <cellStyle name="Percent 3 3 3 2 2" xfId="12194" xr:uid="{00000000-0005-0000-0000-0000D5420000}"/>
    <cellStyle name="Percent 3 3 3 3" xfId="12195" xr:uid="{00000000-0005-0000-0000-0000D6420000}"/>
    <cellStyle name="Percent 3 3 3 4" xfId="12193" xr:uid="{00000000-0005-0000-0000-0000D7420000}"/>
    <cellStyle name="Percent 3 3 4" xfId="3450" xr:uid="{00000000-0005-0000-0000-0000D8420000}"/>
    <cellStyle name="Percent 3 3 4 2" xfId="12196" xr:uid="{00000000-0005-0000-0000-0000D9420000}"/>
    <cellStyle name="Percent 3 3 5" xfId="12197" xr:uid="{00000000-0005-0000-0000-0000DA420000}"/>
    <cellStyle name="Percent 3 3 6" xfId="12188" xr:uid="{00000000-0005-0000-0000-0000DB420000}"/>
    <cellStyle name="Percent 3 4" xfId="823" xr:uid="{00000000-0005-0000-0000-0000DC420000}"/>
    <cellStyle name="Percent 3 4 2" xfId="1316" xr:uid="{00000000-0005-0000-0000-0000DD420000}"/>
    <cellStyle name="Percent 3 4 2 2" xfId="3456" xr:uid="{00000000-0005-0000-0000-0000DE420000}"/>
    <cellStyle name="Percent 3 4 2 2 2" xfId="12200" xr:uid="{00000000-0005-0000-0000-0000DF420000}"/>
    <cellStyle name="Percent 3 4 2 3" xfId="3455" xr:uid="{00000000-0005-0000-0000-0000E0420000}"/>
    <cellStyle name="Percent 3 4 2 3 2" xfId="12201" xr:uid="{00000000-0005-0000-0000-0000E1420000}"/>
    <cellStyle name="Percent 3 4 2 4" xfId="12202" xr:uid="{00000000-0005-0000-0000-0000E2420000}"/>
    <cellStyle name="Percent 3 4 2 5" xfId="12199" xr:uid="{00000000-0005-0000-0000-0000E3420000}"/>
    <cellStyle name="Percent 3 4 3" xfId="2058" xr:uid="{00000000-0005-0000-0000-0000E4420000}"/>
    <cellStyle name="Percent 3 4 3 2" xfId="3457" xr:uid="{00000000-0005-0000-0000-0000E5420000}"/>
    <cellStyle name="Percent 3 4 3 2 2" xfId="12204" xr:uid="{00000000-0005-0000-0000-0000E6420000}"/>
    <cellStyle name="Percent 3 4 3 3" xfId="12205" xr:uid="{00000000-0005-0000-0000-0000E7420000}"/>
    <cellStyle name="Percent 3 4 3 4" xfId="12203" xr:uid="{00000000-0005-0000-0000-0000E8420000}"/>
    <cellStyle name="Percent 3 4 4" xfId="3454" xr:uid="{00000000-0005-0000-0000-0000E9420000}"/>
    <cellStyle name="Percent 3 4 4 2" xfId="12206" xr:uid="{00000000-0005-0000-0000-0000EA420000}"/>
    <cellStyle name="Percent 3 4 5" xfId="12207" xr:uid="{00000000-0005-0000-0000-0000EB420000}"/>
    <cellStyle name="Percent 3 4 6" xfId="12198" xr:uid="{00000000-0005-0000-0000-0000EC420000}"/>
    <cellStyle name="Percent 3 5" xfId="818" xr:uid="{00000000-0005-0000-0000-0000ED420000}"/>
    <cellStyle name="Percent 3 5 2" xfId="3459" xr:uid="{00000000-0005-0000-0000-0000EE420000}"/>
    <cellStyle name="Percent 3 5 2 2" xfId="12209" xr:uid="{00000000-0005-0000-0000-0000EF420000}"/>
    <cellStyle name="Percent 3 5 3" xfId="3460" xr:uid="{00000000-0005-0000-0000-0000F0420000}"/>
    <cellStyle name="Percent 3 5 3 2" xfId="12210" xr:uid="{00000000-0005-0000-0000-0000F1420000}"/>
    <cellStyle name="Percent 3 5 4" xfId="3458" xr:uid="{00000000-0005-0000-0000-0000F2420000}"/>
    <cellStyle name="Percent 3 5 4 2" xfId="12211" xr:uid="{00000000-0005-0000-0000-0000F3420000}"/>
    <cellStyle name="Percent 3 5 5" xfId="12212" xr:uid="{00000000-0005-0000-0000-0000F4420000}"/>
    <cellStyle name="Percent 3 5 6" xfId="12208" xr:uid="{00000000-0005-0000-0000-0000F5420000}"/>
    <cellStyle name="Percent 3 6" xfId="1311" xr:uid="{00000000-0005-0000-0000-0000F6420000}"/>
    <cellStyle name="Percent 3 6 2" xfId="3461" xr:uid="{00000000-0005-0000-0000-0000F7420000}"/>
    <cellStyle name="Percent 3 6 2 2" xfId="12214" xr:uid="{00000000-0005-0000-0000-0000F8420000}"/>
    <cellStyle name="Percent 3 6 3" xfId="12215" xr:uid="{00000000-0005-0000-0000-0000F9420000}"/>
    <cellStyle name="Percent 3 6 4" xfId="12213" xr:uid="{00000000-0005-0000-0000-0000FA420000}"/>
    <cellStyle name="Percent 3 7" xfId="2053" xr:uid="{00000000-0005-0000-0000-0000FB420000}"/>
    <cellStyle name="Percent 3 7 2" xfId="12216" xr:uid="{00000000-0005-0000-0000-0000FC420000}"/>
    <cellStyle name="Percent 3 8" xfId="3437" xr:uid="{00000000-0005-0000-0000-0000FD420000}"/>
    <cellStyle name="Percent 3 8 2" xfId="12217" xr:uid="{00000000-0005-0000-0000-0000FE420000}"/>
    <cellStyle name="Percent 3 9" xfId="12218" xr:uid="{00000000-0005-0000-0000-0000FF420000}"/>
    <cellStyle name="Percent 4" xfId="824" xr:uid="{00000000-0005-0000-0000-000000430000}"/>
    <cellStyle name="Percent 4 2" xfId="825" xr:uid="{00000000-0005-0000-0000-000001430000}"/>
    <cellStyle name="Percent 4 2 2" xfId="1318" xr:uid="{00000000-0005-0000-0000-000002430000}"/>
    <cellStyle name="Percent 4 2 2 2" xfId="3465" xr:uid="{00000000-0005-0000-0000-000003430000}"/>
    <cellStyle name="Percent 4 2 2 2 2" xfId="12222" xr:uid="{00000000-0005-0000-0000-000004430000}"/>
    <cellStyle name="Percent 4 2 2 3" xfId="3464" xr:uid="{00000000-0005-0000-0000-000005430000}"/>
    <cellStyle name="Percent 4 2 2 3 2" xfId="12223" xr:uid="{00000000-0005-0000-0000-000006430000}"/>
    <cellStyle name="Percent 4 2 2 4" xfId="12224" xr:uid="{00000000-0005-0000-0000-000007430000}"/>
    <cellStyle name="Percent 4 2 2 5" xfId="12221" xr:uid="{00000000-0005-0000-0000-000008430000}"/>
    <cellStyle name="Percent 4 2 3" xfId="2060" xr:uid="{00000000-0005-0000-0000-000009430000}"/>
    <cellStyle name="Percent 4 2 3 2" xfId="3466" xr:uid="{00000000-0005-0000-0000-00000A430000}"/>
    <cellStyle name="Percent 4 2 3 2 2" xfId="12226" xr:uid="{00000000-0005-0000-0000-00000B430000}"/>
    <cellStyle name="Percent 4 2 3 3" xfId="12227" xr:uid="{00000000-0005-0000-0000-00000C430000}"/>
    <cellStyle name="Percent 4 2 3 4" xfId="12225" xr:uid="{00000000-0005-0000-0000-00000D430000}"/>
    <cellStyle name="Percent 4 2 4" xfId="3463" xr:uid="{00000000-0005-0000-0000-00000E430000}"/>
    <cellStyle name="Percent 4 2 4 2" xfId="12228" xr:uid="{00000000-0005-0000-0000-00000F430000}"/>
    <cellStyle name="Percent 4 2 5" xfId="12229" xr:uid="{00000000-0005-0000-0000-000010430000}"/>
    <cellStyle name="Percent 4 2 6" xfId="12220" xr:uid="{00000000-0005-0000-0000-000011430000}"/>
    <cellStyle name="Percent 4 3" xfId="826" xr:uid="{00000000-0005-0000-0000-000012430000}"/>
    <cellStyle name="Percent 4 3 2" xfId="1319" xr:uid="{00000000-0005-0000-0000-000013430000}"/>
    <cellStyle name="Percent 4 3 2 2" xfId="3469" xr:uid="{00000000-0005-0000-0000-000014430000}"/>
    <cellStyle name="Percent 4 3 2 2 2" xfId="12232" xr:uid="{00000000-0005-0000-0000-000015430000}"/>
    <cellStyle name="Percent 4 3 2 3" xfId="3468" xr:uid="{00000000-0005-0000-0000-000016430000}"/>
    <cellStyle name="Percent 4 3 2 3 2" xfId="12233" xr:uid="{00000000-0005-0000-0000-000017430000}"/>
    <cellStyle name="Percent 4 3 2 4" xfId="12234" xr:uid="{00000000-0005-0000-0000-000018430000}"/>
    <cellStyle name="Percent 4 3 2 5" xfId="12231" xr:uid="{00000000-0005-0000-0000-000019430000}"/>
    <cellStyle name="Percent 4 3 3" xfId="2061" xr:uid="{00000000-0005-0000-0000-00001A430000}"/>
    <cellStyle name="Percent 4 3 3 2" xfId="3470" xr:uid="{00000000-0005-0000-0000-00001B430000}"/>
    <cellStyle name="Percent 4 3 3 2 2" xfId="12236" xr:uid="{00000000-0005-0000-0000-00001C430000}"/>
    <cellStyle name="Percent 4 3 3 3" xfId="12237" xr:uid="{00000000-0005-0000-0000-00001D430000}"/>
    <cellStyle name="Percent 4 3 3 4" xfId="12235" xr:uid="{00000000-0005-0000-0000-00001E430000}"/>
    <cellStyle name="Percent 4 3 4" xfId="3467" xr:uid="{00000000-0005-0000-0000-00001F430000}"/>
    <cellStyle name="Percent 4 3 4 2" xfId="12238" xr:uid="{00000000-0005-0000-0000-000020430000}"/>
    <cellStyle name="Percent 4 3 5" xfId="12239" xr:uid="{00000000-0005-0000-0000-000021430000}"/>
    <cellStyle name="Percent 4 3 6" xfId="12230" xr:uid="{00000000-0005-0000-0000-000022430000}"/>
    <cellStyle name="Percent 4 4" xfId="1317" xr:uid="{00000000-0005-0000-0000-000023430000}"/>
    <cellStyle name="Percent 4 4 2" xfId="3472" xr:uid="{00000000-0005-0000-0000-000024430000}"/>
    <cellStyle name="Percent 4 4 2 2" xfId="12241" xr:uid="{00000000-0005-0000-0000-000025430000}"/>
    <cellStyle name="Percent 4 4 3" xfId="3471" xr:uid="{00000000-0005-0000-0000-000026430000}"/>
    <cellStyle name="Percent 4 4 3 2" xfId="12242" xr:uid="{00000000-0005-0000-0000-000027430000}"/>
    <cellStyle name="Percent 4 4 4" xfId="12243" xr:uid="{00000000-0005-0000-0000-000028430000}"/>
    <cellStyle name="Percent 4 4 5" xfId="12240" xr:uid="{00000000-0005-0000-0000-000029430000}"/>
    <cellStyle name="Percent 4 5" xfId="2059" xr:uid="{00000000-0005-0000-0000-00002A430000}"/>
    <cellStyle name="Percent 4 5 2" xfId="3473" xr:uid="{00000000-0005-0000-0000-00002B430000}"/>
    <cellStyle name="Percent 4 5 2 2" xfId="12245" xr:uid="{00000000-0005-0000-0000-00002C430000}"/>
    <cellStyle name="Percent 4 5 3" xfId="12246" xr:uid="{00000000-0005-0000-0000-00002D430000}"/>
    <cellStyle name="Percent 4 5 4" xfId="12244" xr:uid="{00000000-0005-0000-0000-00002E430000}"/>
    <cellStyle name="Percent 4 6" xfId="3462" xr:uid="{00000000-0005-0000-0000-00002F430000}"/>
    <cellStyle name="Percent 4 6 2" xfId="12247" xr:uid="{00000000-0005-0000-0000-000030430000}"/>
    <cellStyle name="Percent 4 7" xfId="12248" xr:uid="{00000000-0005-0000-0000-000031430000}"/>
    <cellStyle name="Percent 4 8" xfId="12219" xr:uid="{00000000-0005-0000-0000-000032430000}"/>
    <cellStyle name="Percent 5" xfId="827" xr:uid="{00000000-0005-0000-0000-000033430000}"/>
    <cellStyle name="Percent 5 2" xfId="12249" xr:uid="{00000000-0005-0000-0000-000034430000}"/>
    <cellStyle name="Percent 6" xfId="828" xr:uid="{00000000-0005-0000-0000-000035430000}"/>
    <cellStyle name="Percent 6 2" xfId="1320" xr:uid="{00000000-0005-0000-0000-000036430000}"/>
    <cellStyle name="Percent 6 2 2" xfId="3476" xr:uid="{00000000-0005-0000-0000-000037430000}"/>
    <cellStyle name="Percent 6 2 2 2" xfId="12252" xr:uid="{00000000-0005-0000-0000-000038430000}"/>
    <cellStyle name="Percent 6 2 3" xfId="3475" xr:uid="{00000000-0005-0000-0000-000039430000}"/>
    <cellStyle name="Percent 6 2 3 2" xfId="12253" xr:uid="{00000000-0005-0000-0000-00003A430000}"/>
    <cellStyle name="Percent 6 2 4" xfId="12254" xr:uid="{00000000-0005-0000-0000-00003B430000}"/>
    <cellStyle name="Percent 6 2 5" xfId="12251" xr:uid="{00000000-0005-0000-0000-00003C430000}"/>
    <cellStyle name="Percent 6 3" xfId="2062" xr:uid="{00000000-0005-0000-0000-00003D430000}"/>
    <cellStyle name="Percent 6 3 2" xfId="3477" xr:uid="{00000000-0005-0000-0000-00003E430000}"/>
    <cellStyle name="Percent 6 3 2 2" xfId="12256" xr:uid="{00000000-0005-0000-0000-00003F430000}"/>
    <cellStyle name="Percent 6 3 3" xfId="12257" xr:uid="{00000000-0005-0000-0000-000040430000}"/>
    <cellStyle name="Percent 6 3 4" xfId="12255" xr:uid="{00000000-0005-0000-0000-000041430000}"/>
    <cellStyle name="Percent 6 4" xfId="3474" xr:uid="{00000000-0005-0000-0000-000042430000}"/>
    <cellStyle name="Percent 6 4 2" xfId="12258" xr:uid="{00000000-0005-0000-0000-000043430000}"/>
    <cellStyle name="Percent 6 5" xfId="12259" xr:uid="{00000000-0005-0000-0000-000044430000}"/>
    <cellStyle name="Percent 6 6" xfId="12250" xr:uid="{00000000-0005-0000-0000-000045430000}"/>
    <cellStyle name="Percent 7" xfId="829" xr:uid="{00000000-0005-0000-0000-000046430000}"/>
    <cellStyle name="Percent 7 2" xfId="1321" xr:uid="{00000000-0005-0000-0000-000047430000}"/>
    <cellStyle name="Percent 7 2 2" xfId="3480" xr:uid="{00000000-0005-0000-0000-000048430000}"/>
    <cellStyle name="Percent 7 2 2 2" xfId="12262" xr:uid="{00000000-0005-0000-0000-000049430000}"/>
    <cellStyle name="Percent 7 2 3" xfId="3479" xr:uid="{00000000-0005-0000-0000-00004A430000}"/>
    <cellStyle name="Percent 7 2 3 2" xfId="12263" xr:uid="{00000000-0005-0000-0000-00004B430000}"/>
    <cellStyle name="Percent 7 2 4" xfId="12264" xr:uid="{00000000-0005-0000-0000-00004C430000}"/>
    <cellStyle name="Percent 7 2 5" xfId="12261" xr:uid="{00000000-0005-0000-0000-00004D430000}"/>
    <cellStyle name="Percent 7 3" xfId="2063" xr:uid="{00000000-0005-0000-0000-00004E430000}"/>
    <cellStyle name="Percent 7 3 2" xfId="3481" xr:uid="{00000000-0005-0000-0000-00004F430000}"/>
    <cellStyle name="Percent 7 3 2 2" xfId="12266" xr:uid="{00000000-0005-0000-0000-000050430000}"/>
    <cellStyle name="Percent 7 3 3" xfId="12267" xr:uid="{00000000-0005-0000-0000-000051430000}"/>
    <cellStyle name="Percent 7 3 4" xfId="12265" xr:uid="{00000000-0005-0000-0000-000052430000}"/>
    <cellStyle name="Percent 7 4" xfId="3478" xr:uid="{00000000-0005-0000-0000-000053430000}"/>
    <cellStyle name="Percent 7 4 2" xfId="12268" xr:uid="{00000000-0005-0000-0000-000054430000}"/>
    <cellStyle name="Percent 7 5" xfId="12269" xr:uid="{00000000-0005-0000-0000-000055430000}"/>
    <cellStyle name="Percent 7 6" xfId="12260" xr:uid="{00000000-0005-0000-0000-000056430000}"/>
    <cellStyle name="Title" xfId="5" builtinId="15" customBuiltin="1"/>
    <cellStyle name="Title 2" xfId="3499" xr:uid="{00000000-0005-0000-0000-000058430000}"/>
    <cellStyle name="Title 2 2" xfId="12272" xr:uid="{00000000-0005-0000-0000-000059430000}"/>
    <cellStyle name="Title 2 3" xfId="12271" xr:uid="{00000000-0005-0000-0000-00005A430000}"/>
    <cellStyle name="Title 2 4" xfId="14780" xr:uid="{00000000-0005-0000-0000-00005B430000}"/>
    <cellStyle name="Title 3" xfId="3482" xr:uid="{00000000-0005-0000-0000-00005C430000}"/>
    <cellStyle name="Title 3 2" xfId="12273" xr:uid="{00000000-0005-0000-0000-00005D430000}"/>
    <cellStyle name="Title 4" xfId="12274" xr:uid="{00000000-0005-0000-0000-00005E430000}"/>
    <cellStyle name="Title 5" xfId="12270" xr:uid="{00000000-0005-0000-0000-00005F430000}"/>
    <cellStyle name="Title 6" xfId="14779" xr:uid="{00000000-0005-0000-0000-000060430000}"/>
    <cellStyle name="Total" xfId="20" builtinId="25" customBuiltin="1"/>
    <cellStyle name="Total 2" xfId="830" xr:uid="{00000000-0005-0000-0000-000062430000}"/>
    <cellStyle name="Total 2 2" xfId="12276" xr:uid="{00000000-0005-0000-0000-000063430000}"/>
    <cellStyle name="Total 3" xfId="831" xr:uid="{00000000-0005-0000-0000-000064430000}"/>
    <cellStyle name="Total 3 2" xfId="12277" xr:uid="{00000000-0005-0000-0000-000065430000}"/>
    <cellStyle name="Total 4" xfId="3503" xr:uid="{00000000-0005-0000-0000-000066430000}"/>
    <cellStyle name="Total 4 2" xfId="12279" xr:uid="{00000000-0005-0000-0000-000067430000}"/>
    <cellStyle name="Total 4 3" xfId="12278" xr:uid="{00000000-0005-0000-0000-000068430000}"/>
    <cellStyle name="Total 4 4" xfId="14781" xr:uid="{00000000-0005-0000-0000-000069430000}"/>
    <cellStyle name="Total 5" xfId="3483" xr:uid="{00000000-0005-0000-0000-00006A430000}"/>
    <cellStyle name="Total 5 2" xfId="12280" xr:uid="{00000000-0005-0000-0000-00006B430000}"/>
    <cellStyle name="Total 6" xfId="12281" xr:uid="{00000000-0005-0000-0000-00006C430000}"/>
    <cellStyle name="Total 7" xfId="12275" xr:uid="{00000000-0005-0000-0000-00006D430000}"/>
    <cellStyle name="Warning Text" xfId="18" builtinId="11" customBuiltin="1"/>
    <cellStyle name="Warning Text 2" xfId="12282" xr:uid="{00000000-0005-0000-0000-00006F430000}"/>
  </cellStyles>
  <dxfs count="3">
    <dxf>
      <alignment horizontal="right"/>
    </dxf>
    <dxf>
      <alignment horizontal="right"/>
    </dxf>
    <dxf>
      <alignment horizontal="right"/>
    </dxf>
  </dxfs>
  <tableStyles count="1" defaultTableStyle="TableStyleMedium2" defaultPivotStyle="PivotStyleLight16">
    <tableStyle name="Invisible" pivot="0" table="0" count="0" xr9:uid="{A1312145-4A40-4F83-95F0-7BA6C3D4F7EC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CP!$M$114:$M$125</c:f>
              <c:numCache>
                <c:formatCode>0.0000%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C-4550-8CF5-BBA4B034B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258240"/>
        <c:axId val="261186304"/>
      </c:lineChart>
      <c:catAx>
        <c:axId val="2592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261186304"/>
        <c:crosses val="autoZero"/>
        <c:auto val="1"/>
        <c:lblAlgn val="ctr"/>
        <c:lblOffset val="100"/>
        <c:noMultiLvlLbl val="0"/>
      </c:catAx>
      <c:valAx>
        <c:axId val="261186304"/>
        <c:scaling>
          <c:orientation val="minMax"/>
        </c:scaling>
        <c:delete val="0"/>
        <c:axPos val="l"/>
        <c:majorGridlines/>
        <c:numFmt formatCode="0.0000%" sourceLinked="1"/>
        <c:majorTickMark val="out"/>
        <c:minorTickMark val="none"/>
        <c:tickLblPos val="nextTo"/>
        <c:crossAx val="25925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1929824561403E-2"/>
          <c:y val="2.7777777777777863E-2"/>
          <c:w val="0.76491228070175354"/>
          <c:h val="0.84027777777777779"/>
        </c:manualLayout>
      </c:layout>
      <c:lineChart>
        <c:grouping val="standard"/>
        <c:varyColors val="0"/>
        <c:ser>
          <c:idx val="0"/>
          <c:order val="0"/>
          <c:tx>
            <c:v>Historical Avg.</c:v>
          </c:tx>
          <c:val>
            <c:numRef>
              <c:f>'CP LF Check'!$G$41:$G$52</c:f>
              <c:numCache>
                <c:formatCode>0%</c:formatCode>
                <c:ptCount val="12"/>
                <c:pt idx="0">
                  <c:v>0.47588528437147382</c:v>
                </c:pt>
                <c:pt idx="1">
                  <c:v>0.45231579024451612</c:v>
                </c:pt>
                <c:pt idx="2">
                  <c:v>0.5341024692483286</c:v>
                </c:pt>
                <c:pt idx="3">
                  <c:v>0.56682141280995169</c:v>
                </c:pt>
                <c:pt idx="4">
                  <c:v>0.57204489282460502</c:v>
                </c:pt>
                <c:pt idx="5">
                  <c:v>0.60533419389249887</c:v>
                </c:pt>
                <c:pt idx="6">
                  <c:v>0.61385289503843576</c:v>
                </c:pt>
                <c:pt idx="7">
                  <c:v>0.60931268264383298</c:v>
                </c:pt>
                <c:pt idx="8">
                  <c:v>0.6060310530993176</c:v>
                </c:pt>
                <c:pt idx="9">
                  <c:v>0.55629843160316772</c:v>
                </c:pt>
                <c:pt idx="10">
                  <c:v>0.56459435026248206</c:v>
                </c:pt>
                <c:pt idx="11">
                  <c:v>0.62345047152488475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9D-4065-81E5-99B884723D87}"/>
            </c:ext>
          </c:extLst>
        </c:ser>
        <c:ser>
          <c:idx val="3"/>
          <c:order val="1"/>
          <c:tx>
            <c:v>2016 Actual</c:v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'CP LF Check'!$F$41:$F$52</c:f>
              <c:numCache>
                <c:formatCode>0%</c:formatCode>
                <c:ptCount val="12"/>
                <c:pt idx="0">
                  <c:v>0.51090203106332144</c:v>
                </c:pt>
                <c:pt idx="1">
                  <c:v>0.57992539375518104</c:v>
                </c:pt>
                <c:pt idx="2">
                  <c:v>0.51611282996325603</c:v>
                </c:pt>
                <c:pt idx="3">
                  <c:v>0.556287245892509</c:v>
                </c:pt>
                <c:pt idx="4">
                  <c:v>0.57812015503875969</c:v>
                </c:pt>
                <c:pt idx="5">
                  <c:v>0.6277704129228654</c:v>
                </c:pt>
                <c:pt idx="6">
                  <c:v>0.69071152007090708</c:v>
                </c:pt>
                <c:pt idx="7">
                  <c:v>0.60963626323247477</c:v>
                </c:pt>
                <c:pt idx="8">
                  <c:v>0.61996181325449617</c:v>
                </c:pt>
                <c:pt idx="9">
                  <c:v>0.54058594435842999</c:v>
                </c:pt>
                <c:pt idx="10">
                  <c:v>0.45798884227699121</c:v>
                </c:pt>
                <c:pt idx="11">
                  <c:v>0.53326778431060973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D-4065-81E5-99B884723D87}"/>
            </c:ext>
          </c:extLst>
        </c:ser>
        <c:ser>
          <c:idx val="1"/>
          <c:order val="2"/>
          <c:tx>
            <c:v>Projected</c:v>
          </c:tx>
          <c:val>
            <c:numRef>
              <c:f>'CP LF Check'!$H$41:$H$52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9D-4065-81E5-99B884723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3184"/>
        <c:axId val="253534976"/>
      </c:lineChart>
      <c:catAx>
        <c:axId val="2535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534976"/>
        <c:crosses val="autoZero"/>
        <c:auto val="1"/>
        <c:lblAlgn val="ctr"/>
        <c:lblOffset val="100"/>
        <c:noMultiLvlLbl val="0"/>
      </c:catAx>
      <c:valAx>
        <c:axId val="253534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533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1929824561403E-2"/>
          <c:y val="2.7777777777777863E-2"/>
          <c:w val="0.76491228070175354"/>
          <c:h val="0.84027777777777779"/>
        </c:manualLayout>
      </c:layout>
      <c:lineChart>
        <c:grouping val="standard"/>
        <c:varyColors val="0"/>
        <c:ser>
          <c:idx val="1"/>
          <c:order val="0"/>
          <c:tx>
            <c:v>Historical </c:v>
          </c:tx>
          <c:val>
            <c:numRef>
              <c:f>'NCP LF Check'!$G$41:$G$52</c:f>
              <c:numCache>
                <c:formatCode>0%</c:formatCode>
                <c:ptCount val="12"/>
                <c:pt idx="0">
                  <c:v>0.42816704023970986</c:v>
                </c:pt>
                <c:pt idx="1">
                  <c:v>0.42510868474444274</c:v>
                </c:pt>
                <c:pt idx="2">
                  <c:v>0.50091749144795983</c:v>
                </c:pt>
                <c:pt idx="3">
                  <c:v>0.51450169398180634</c:v>
                </c:pt>
                <c:pt idx="4">
                  <c:v>0.53446107675524557</c:v>
                </c:pt>
                <c:pt idx="5">
                  <c:v>0.57565775109843853</c:v>
                </c:pt>
                <c:pt idx="6">
                  <c:v>0.58384268800527328</c:v>
                </c:pt>
                <c:pt idx="7">
                  <c:v>0.58927594911183512</c:v>
                </c:pt>
                <c:pt idx="8">
                  <c:v>0.57133541495664586</c:v>
                </c:pt>
                <c:pt idx="9">
                  <c:v>0.51970062807421924</c:v>
                </c:pt>
                <c:pt idx="10">
                  <c:v>0.51481453482757011</c:v>
                </c:pt>
                <c:pt idx="11">
                  <c:v>0.49008204247761561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2-4C27-929F-B3640A5CFB0E}"/>
            </c:ext>
          </c:extLst>
        </c:ser>
        <c:ser>
          <c:idx val="0"/>
          <c:order val="1"/>
          <c:tx>
            <c:strRef>
              <c:f>'NCP LF Check'!$H$39</c:f>
              <c:strCache>
                <c:ptCount val="1"/>
                <c:pt idx="0">
                  <c:v>Projected</c:v>
                </c:pt>
              </c:strCache>
            </c:strRef>
          </c:tx>
          <c:val>
            <c:numRef>
              <c:f>'NCP LF Check'!$H$41:$H$52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2-4C27-929F-B3640A5CFB0E}"/>
            </c:ext>
          </c:extLst>
        </c:ser>
        <c:ser>
          <c:idx val="3"/>
          <c:order val="2"/>
          <c:tx>
            <c:v>2016 Actual</c:v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val>
            <c:numRef>
              <c:f>'NCP LF Check'!$F$41:$F$52</c:f>
              <c:numCache>
                <c:formatCode>0%</c:formatCode>
                <c:ptCount val="12"/>
                <c:pt idx="0">
                  <c:v>0.51012785329138866</c:v>
                </c:pt>
                <c:pt idx="1">
                  <c:v>0.46597124059176592</c:v>
                </c:pt>
                <c:pt idx="2">
                  <c:v>0.48822175486856345</c:v>
                </c:pt>
                <c:pt idx="3">
                  <c:v>0.5414945379631888</c:v>
                </c:pt>
                <c:pt idx="4">
                  <c:v>0.54439310324690493</c:v>
                </c:pt>
                <c:pt idx="5">
                  <c:v>0.58371453876425528</c:v>
                </c:pt>
                <c:pt idx="6">
                  <c:v>0.61668282672790831</c:v>
                </c:pt>
                <c:pt idx="7">
                  <c:v>0.5845330604800747</c:v>
                </c:pt>
                <c:pt idx="8">
                  <c:v>0.57707169524019186</c:v>
                </c:pt>
                <c:pt idx="9">
                  <c:v>0.51805405355796252</c:v>
                </c:pt>
                <c:pt idx="10">
                  <c:v>0.45801285973161793</c:v>
                </c:pt>
                <c:pt idx="11">
                  <c:v>0.50134704279288533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2-4C27-929F-B3640A5CFB0E}"/>
            </c:ext>
          </c:extLst>
        </c:ser>
        <c:ser>
          <c:idx val="2"/>
          <c:order val="3"/>
          <c:tx>
            <c:v>CP</c:v>
          </c:tx>
          <c:val>
            <c:numRef>
              <c:f>'CP LF Check'!$F$41:$F$52</c:f>
              <c:numCache>
                <c:formatCode>0%</c:formatCode>
                <c:ptCount val="12"/>
                <c:pt idx="0">
                  <c:v>0.51090203106332144</c:v>
                </c:pt>
                <c:pt idx="1">
                  <c:v>0.57992539375518104</c:v>
                </c:pt>
                <c:pt idx="2">
                  <c:v>0.51611282996325603</c:v>
                </c:pt>
                <c:pt idx="3">
                  <c:v>0.556287245892509</c:v>
                </c:pt>
                <c:pt idx="4">
                  <c:v>0.57812015503875969</c:v>
                </c:pt>
                <c:pt idx="5">
                  <c:v>0.6277704129228654</c:v>
                </c:pt>
                <c:pt idx="6">
                  <c:v>0.69071152007090708</c:v>
                </c:pt>
                <c:pt idx="7">
                  <c:v>0.60963626323247477</c:v>
                </c:pt>
                <c:pt idx="8">
                  <c:v>0.61996181325449617</c:v>
                </c:pt>
                <c:pt idx="9">
                  <c:v>0.54058594435842999</c:v>
                </c:pt>
                <c:pt idx="10">
                  <c:v>0.45798884227699121</c:v>
                </c:pt>
                <c:pt idx="11">
                  <c:v>0.53326778431060973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2-4C27-929F-B3640A5C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8208"/>
        <c:axId val="205284096"/>
      </c:lineChart>
      <c:catAx>
        <c:axId val="2052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284096"/>
        <c:crosses val="autoZero"/>
        <c:auto val="1"/>
        <c:lblAlgn val="ctr"/>
        <c:lblOffset val="100"/>
        <c:noMultiLvlLbl val="0"/>
      </c:catAx>
      <c:valAx>
        <c:axId val="20528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527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126</xdr:row>
      <xdr:rowOff>101600</xdr:rowOff>
    </xdr:from>
    <xdr:to>
      <xdr:col>10</xdr:col>
      <xdr:colOff>533400</xdr:colOff>
      <xdr:row>143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37</xdr:row>
      <xdr:rowOff>66675</xdr:rowOff>
    </xdr:from>
    <xdr:to>
      <xdr:col>15</xdr:col>
      <xdr:colOff>314325</xdr:colOff>
      <xdr:row>54</xdr:row>
      <xdr:rowOff>57150</xdr:rowOff>
    </xdr:to>
    <xdr:graphicFrame macro="">
      <xdr:nvGraphicFramePr>
        <xdr:cNvPr id="3245" name="Chart 1">
          <a:extLst>
            <a:ext uri="{FF2B5EF4-FFF2-40B4-BE49-F238E27FC236}">
              <a16:creationId xmlns:a16="http://schemas.microsoft.com/office/drawing/2014/main" id="{00000000-0008-0000-0300-0000A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37</xdr:row>
      <xdr:rowOff>66675</xdr:rowOff>
    </xdr:from>
    <xdr:to>
      <xdr:col>15</xdr:col>
      <xdr:colOff>314325</xdr:colOff>
      <xdr:row>54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LoadResearch\COST%20OF%20SERVICE\ACTUAL\2023%20ACTUAL\class%20monthly%20energy.xlsx" TargetMode="External"/><Relationship Id="rId1" Type="http://schemas.openxmlformats.org/officeDocument/2006/relationships/externalLinkPath" Target="class%20monthly%20energ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8">
          <cell r="D8">
            <v>701305000</v>
          </cell>
          <cell r="E8">
            <v>64555000</v>
          </cell>
          <cell r="F8">
            <v>64517000</v>
          </cell>
          <cell r="G8">
            <v>0</v>
          </cell>
          <cell r="H8">
            <v>12000</v>
          </cell>
          <cell r="I8">
            <v>26000</v>
          </cell>
          <cell r="J8">
            <v>0</v>
          </cell>
          <cell r="K8">
            <v>530030000</v>
          </cell>
          <cell r="L8">
            <v>507874000</v>
          </cell>
          <cell r="M8">
            <v>0</v>
          </cell>
          <cell r="N8">
            <v>15975000</v>
          </cell>
          <cell r="O8">
            <v>6049000</v>
          </cell>
          <cell r="P8">
            <v>5000</v>
          </cell>
          <cell r="Q8">
            <v>47000</v>
          </cell>
          <cell r="R8">
            <v>80000</v>
          </cell>
          <cell r="S8">
            <v>192565000</v>
          </cell>
          <cell r="T8"/>
          <cell r="U8">
            <v>102858000</v>
          </cell>
          <cell r="V8"/>
          <cell r="W8"/>
          <cell r="X8">
            <v>89707000</v>
          </cell>
          <cell r="Y8">
            <v>10627000</v>
          </cell>
        </row>
        <row r="9">
          <cell r="D9">
            <v>604440000</v>
          </cell>
          <cell r="E9">
            <v>63547000</v>
          </cell>
          <cell r="F9">
            <v>63506000</v>
          </cell>
          <cell r="G9">
            <v>0</v>
          </cell>
          <cell r="H9">
            <v>11000</v>
          </cell>
          <cell r="I9">
            <v>30000</v>
          </cell>
          <cell r="J9">
            <v>0</v>
          </cell>
          <cell r="K9">
            <v>521008000</v>
          </cell>
          <cell r="L9">
            <v>501457000</v>
          </cell>
          <cell r="M9">
            <v>0</v>
          </cell>
          <cell r="N9">
            <v>13426000</v>
          </cell>
          <cell r="O9">
            <v>6015000</v>
          </cell>
          <cell r="P9">
            <v>5000</v>
          </cell>
          <cell r="Q9">
            <v>31000</v>
          </cell>
          <cell r="R9">
            <v>74000</v>
          </cell>
          <cell r="S9">
            <v>158136000</v>
          </cell>
          <cell r="T9"/>
          <cell r="U9">
            <v>97055000</v>
          </cell>
          <cell r="V9"/>
          <cell r="W9"/>
          <cell r="X9">
            <v>61081000</v>
          </cell>
          <cell r="Y9">
            <v>9577000</v>
          </cell>
        </row>
        <row r="10">
          <cell r="D10">
            <v>732649000</v>
          </cell>
          <cell r="E10">
            <v>75342000</v>
          </cell>
          <cell r="F10">
            <v>75302000</v>
          </cell>
          <cell r="G10">
            <v>0</v>
          </cell>
          <cell r="H10">
            <v>13000</v>
          </cell>
          <cell r="I10">
            <v>27000</v>
          </cell>
          <cell r="J10">
            <v>0</v>
          </cell>
          <cell r="K10">
            <v>568909000</v>
          </cell>
          <cell r="L10">
            <v>545969000</v>
          </cell>
          <cell r="M10">
            <v>0</v>
          </cell>
          <cell r="N10">
            <v>15846000</v>
          </cell>
          <cell r="O10">
            <v>6975000</v>
          </cell>
          <cell r="P10">
            <v>5000</v>
          </cell>
          <cell r="Q10">
            <v>33000</v>
          </cell>
          <cell r="R10">
            <v>81000</v>
          </cell>
          <cell r="S10">
            <v>186879000</v>
          </cell>
          <cell r="T10"/>
          <cell r="U10">
            <v>105954000</v>
          </cell>
          <cell r="V10"/>
          <cell r="W10"/>
          <cell r="X10">
            <v>80925000</v>
          </cell>
          <cell r="Y10">
            <v>9770000</v>
          </cell>
        </row>
        <row r="11">
          <cell r="D11">
            <v>799051000</v>
          </cell>
          <cell r="E11">
            <v>79184000</v>
          </cell>
          <cell r="F11">
            <v>79151000</v>
          </cell>
          <cell r="G11">
            <v>0</v>
          </cell>
          <cell r="H11">
            <v>11000</v>
          </cell>
          <cell r="I11">
            <v>22000</v>
          </cell>
          <cell r="J11">
            <v>0</v>
          </cell>
          <cell r="K11">
            <v>583797000</v>
          </cell>
          <cell r="L11">
            <v>560665000</v>
          </cell>
          <cell r="M11">
            <v>0</v>
          </cell>
          <cell r="N11">
            <v>16282000</v>
          </cell>
          <cell r="O11">
            <v>6733000</v>
          </cell>
          <cell r="P11">
            <v>5000</v>
          </cell>
          <cell r="Q11">
            <v>33000</v>
          </cell>
          <cell r="R11">
            <v>79000</v>
          </cell>
          <cell r="S11">
            <v>177627000</v>
          </cell>
          <cell r="T11"/>
          <cell r="U11">
            <v>102514000</v>
          </cell>
          <cell r="V11"/>
          <cell r="W11"/>
          <cell r="X11">
            <v>75113000</v>
          </cell>
          <cell r="Y11">
            <v>8843000</v>
          </cell>
        </row>
        <row r="12">
          <cell r="D12">
            <v>924761000</v>
          </cell>
          <cell r="E12">
            <v>87986000</v>
          </cell>
          <cell r="F12">
            <v>87953000</v>
          </cell>
          <cell r="G12">
            <v>0</v>
          </cell>
          <cell r="H12">
            <v>12000</v>
          </cell>
          <cell r="I12">
            <v>21000</v>
          </cell>
          <cell r="J12">
            <v>0</v>
          </cell>
          <cell r="K12">
            <v>621864300</v>
          </cell>
          <cell r="L12">
            <v>597262000</v>
          </cell>
          <cell r="M12">
            <v>0</v>
          </cell>
          <cell r="N12">
            <v>17644000</v>
          </cell>
          <cell r="O12">
            <v>6836000</v>
          </cell>
          <cell r="P12">
            <v>6000</v>
          </cell>
          <cell r="Q12">
            <v>36300</v>
          </cell>
          <cell r="R12">
            <v>80000</v>
          </cell>
          <cell r="S12">
            <v>191584000</v>
          </cell>
          <cell r="T12"/>
          <cell r="U12">
            <v>108641000</v>
          </cell>
          <cell r="V12"/>
          <cell r="W12"/>
          <cell r="X12">
            <v>82943000</v>
          </cell>
          <cell r="Y12">
            <v>8821000</v>
          </cell>
        </row>
        <row r="13">
          <cell r="D13">
            <v>1022864000</v>
          </cell>
          <cell r="E13">
            <v>95680000</v>
          </cell>
          <cell r="F13">
            <v>95646000</v>
          </cell>
          <cell r="G13">
            <v>0</v>
          </cell>
          <cell r="H13">
            <v>13000</v>
          </cell>
          <cell r="I13">
            <v>21000</v>
          </cell>
          <cell r="J13">
            <v>0</v>
          </cell>
          <cell r="K13">
            <v>581115000</v>
          </cell>
          <cell r="L13">
            <v>555786000</v>
          </cell>
          <cell r="M13">
            <v>0</v>
          </cell>
          <cell r="N13">
            <v>18497000</v>
          </cell>
          <cell r="O13">
            <v>6673000</v>
          </cell>
          <cell r="P13">
            <v>7000</v>
          </cell>
          <cell r="Q13">
            <v>49000</v>
          </cell>
          <cell r="R13">
            <v>103000</v>
          </cell>
          <cell r="S13">
            <v>193633000</v>
          </cell>
          <cell r="T13"/>
          <cell r="U13">
            <v>112475000</v>
          </cell>
          <cell r="V13"/>
          <cell r="W13"/>
          <cell r="X13">
            <v>81158000</v>
          </cell>
          <cell r="Y13">
            <v>8645000</v>
          </cell>
        </row>
        <row r="14">
          <cell r="D14">
            <v>1184515000</v>
          </cell>
          <cell r="E14">
            <v>102914000</v>
          </cell>
          <cell r="F14">
            <v>102880000</v>
          </cell>
          <cell r="G14">
            <v>0</v>
          </cell>
          <cell r="H14">
            <v>16000</v>
          </cell>
          <cell r="I14">
            <v>18000</v>
          </cell>
          <cell r="J14">
            <v>0</v>
          </cell>
          <cell r="K14">
            <v>674103000</v>
          </cell>
          <cell r="L14">
            <v>647238000</v>
          </cell>
          <cell r="M14">
            <v>0</v>
          </cell>
          <cell r="N14">
            <v>19927000</v>
          </cell>
          <cell r="O14">
            <v>6811000</v>
          </cell>
          <cell r="P14">
            <v>7000</v>
          </cell>
          <cell r="Q14">
            <v>46000</v>
          </cell>
          <cell r="R14">
            <v>74000</v>
          </cell>
          <cell r="S14">
            <v>208215000</v>
          </cell>
          <cell r="T14"/>
          <cell r="U14">
            <v>123063000</v>
          </cell>
          <cell r="V14"/>
          <cell r="W14"/>
          <cell r="X14">
            <v>85152000</v>
          </cell>
          <cell r="Y14">
            <v>8752000</v>
          </cell>
        </row>
        <row r="15">
          <cell r="D15">
            <v>1170209000</v>
          </cell>
          <cell r="E15">
            <v>105707000</v>
          </cell>
          <cell r="F15">
            <v>105671000</v>
          </cell>
          <cell r="G15">
            <v>0</v>
          </cell>
          <cell r="H15">
            <v>18000</v>
          </cell>
          <cell r="I15">
            <v>18000</v>
          </cell>
          <cell r="J15">
            <v>0</v>
          </cell>
          <cell r="K15">
            <v>785039000</v>
          </cell>
          <cell r="L15">
            <v>757763000</v>
          </cell>
          <cell r="M15">
            <v>0</v>
          </cell>
          <cell r="N15">
            <v>20112000</v>
          </cell>
          <cell r="O15">
            <v>6999000</v>
          </cell>
          <cell r="P15">
            <v>7000</v>
          </cell>
          <cell r="Q15">
            <v>41000</v>
          </cell>
          <cell r="R15">
            <v>117000</v>
          </cell>
          <cell r="S15">
            <v>216515000</v>
          </cell>
          <cell r="T15"/>
          <cell r="U15">
            <v>131132000</v>
          </cell>
          <cell r="V15"/>
          <cell r="W15"/>
          <cell r="X15">
            <v>85383000</v>
          </cell>
          <cell r="Y15">
            <v>9161000</v>
          </cell>
        </row>
        <row r="16">
          <cell r="D16">
            <v>1006570000</v>
          </cell>
          <cell r="E16">
            <v>91818000</v>
          </cell>
          <cell r="F16">
            <v>91788000</v>
          </cell>
          <cell r="G16">
            <v>0</v>
          </cell>
          <cell r="H16">
            <v>8000</v>
          </cell>
          <cell r="I16">
            <v>22000</v>
          </cell>
          <cell r="J16">
            <v>0</v>
          </cell>
          <cell r="K16">
            <v>650349000</v>
          </cell>
          <cell r="L16">
            <v>624440000</v>
          </cell>
          <cell r="M16">
            <v>0</v>
          </cell>
          <cell r="N16">
            <v>18711000</v>
          </cell>
          <cell r="O16">
            <v>7076000</v>
          </cell>
          <cell r="P16">
            <v>8000</v>
          </cell>
          <cell r="Q16">
            <v>42000</v>
          </cell>
          <cell r="R16">
            <v>72000</v>
          </cell>
          <cell r="S16">
            <v>214320000</v>
          </cell>
          <cell r="T16"/>
          <cell r="U16">
            <v>117384000</v>
          </cell>
          <cell r="V16"/>
          <cell r="W16"/>
          <cell r="X16">
            <v>96936000</v>
          </cell>
          <cell r="Y16">
            <v>8682000</v>
          </cell>
        </row>
        <row r="17">
          <cell r="D17">
            <v>812838000</v>
          </cell>
          <cell r="E17">
            <v>77820000</v>
          </cell>
          <cell r="F17">
            <v>77786000</v>
          </cell>
          <cell r="G17">
            <v>0</v>
          </cell>
          <cell r="H17">
            <v>7000</v>
          </cell>
          <cell r="I17">
            <v>27000</v>
          </cell>
          <cell r="J17">
            <v>0</v>
          </cell>
          <cell r="K17">
            <v>604264000</v>
          </cell>
          <cell r="L17">
            <v>579478000</v>
          </cell>
          <cell r="M17">
            <v>0</v>
          </cell>
          <cell r="N17">
            <v>17619000</v>
          </cell>
          <cell r="O17">
            <v>7039000</v>
          </cell>
          <cell r="P17">
            <v>8000</v>
          </cell>
          <cell r="Q17">
            <v>45000</v>
          </cell>
          <cell r="R17">
            <v>75000</v>
          </cell>
          <cell r="S17">
            <v>198529000</v>
          </cell>
          <cell r="T17"/>
          <cell r="U17">
            <v>112665000</v>
          </cell>
          <cell r="V17"/>
          <cell r="W17"/>
          <cell r="X17">
            <v>85864000</v>
          </cell>
          <cell r="Y17">
            <v>8853000</v>
          </cell>
        </row>
        <row r="18">
          <cell r="D18">
            <v>628837000</v>
          </cell>
          <cell r="E18">
            <v>63516000</v>
          </cell>
          <cell r="F18">
            <v>63483000</v>
          </cell>
          <cell r="G18">
            <v>0</v>
          </cell>
          <cell r="H18">
            <v>7000</v>
          </cell>
          <cell r="I18">
            <v>26000</v>
          </cell>
          <cell r="J18">
            <v>0</v>
          </cell>
          <cell r="K18">
            <v>545772000</v>
          </cell>
          <cell r="L18">
            <v>523859000</v>
          </cell>
          <cell r="M18">
            <v>0</v>
          </cell>
          <cell r="N18">
            <v>15362000</v>
          </cell>
          <cell r="O18">
            <v>6439000</v>
          </cell>
          <cell r="P18">
            <v>8000</v>
          </cell>
          <cell r="Q18">
            <v>34000</v>
          </cell>
          <cell r="R18">
            <v>70000</v>
          </cell>
          <cell r="S18">
            <v>174277000</v>
          </cell>
          <cell r="T18"/>
          <cell r="U18">
            <v>104158000</v>
          </cell>
          <cell r="V18"/>
          <cell r="W18"/>
          <cell r="X18">
            <v>70119000</v>
          </cell>
          <cell r="Y18">
            <v>9935000</v>
          </cell>
        </row>
        <row r="19">
          <cell r="D19">
            <v>644324000</v>
          </cell>
          <cell r="E19">
            <v>60649000</v>
          </cell>
          <cell r="F19">
            <v>60623000</v>
          </cell>
          <cell r="G19">
            <v>0</v>
          </cell>
          <cell r="H19">
            <v>7000</v>
          </cell>
          <cell r="I19">
            <v>19000</v>
          </cell>
          <cell r="J19">
            <v>0</v>
          </cell>
          <cell r="K19">
            <v>524239000</v>
          </cell>
          <cell r="L19">
            <v>501436000</v>
          </cell>
          <cell r="M19">
            <v>0</v>
          </cell>
          <cell r="N19">
            <v>16196000</v>
          </cell>
          <cell r="O19">
            <v>6489000</v>
          </cell>
          <cell r="P19">
            <v>8000</v>
          </cell>
          <cell r="Q19">
            <v>34000</v>
          </cell>
          <cell r="R19">
            <v>76000</v>
          </cell>
          <cell r="S19">
            <v>178601000</v>
          </cell>
          <cell r="T19"/>
          <cell r="U19">
            <v>100035000</v>
          </cell>
          <cell r="V19"/>
          <cell r="W19"/>
          <cell r="X19">
            <v>78566000</v>
          </cell>
          <cell r="Y19">
            <v>10575000</v>
          </cell>
        </row>
        <row r="21">
          <cell r="D21">
            <v>10232363000</v>
          </cell>
          <cell r="E21">
            <v>968718000</v>
          </cell>
          <cell r="F21">
            <v>968306000</v>
          </cell>
          <cell r="G21">
            <v>0</v>
          </cell>
          <cell r="H21">
            <v>135000</v>
          </cell>
          <cell r="I21">
            <v>277000</v>
          </cell>
          <cell r="J21">
            <v>0</v>
          </cell>
          <cell r="K21">
            <v>7190489300</v>
          </cell>
          <cell r="L21">
            <v>6903227000</v>
          </cell>
          <cell r="M21">
            <v>0</v>
          </cell>
          <cell r="N21">
            <v>205597000</v>
          </cell>
          <cell r="O21">
            <v>80134000</v>
          </cell>
          <cell r="P21">
            <v>79000</v>
          </cell>
          <cell r="Q21">
            <v>471300</v>
          </cell>
          <cell r="R21">
            <v>981000</v>
          </cell>
          <cell r="S21">
            <v>2290881000</v>
          </cell>
          <cell r="T21">
            <v>0</v>
          </cell>
          <cell r="U21">
            <v>1317934000</v>
          </cell>
          <cell r="V21">
            <v>0</v>
          </cell>
          <cell r="W21">
            <v>0</v>
          </cell>
          <cell r="X21">
            <v>972947000</v>
          </cell>
          <cell r="Y21">
            <v>112241000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feifer Smith, Kimberly" id="{00A49C60-7E91-4360-BCB1-A642220ECCE0}" userId="Pfeifer Smith, Kimberly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ifuentes, Lori L." refreshedDate="42780.470839583337" createdVersion="4" refreshedVersion="6" minRefreshableVersion="3" recordCount="357" xr:uid="{00000000-000A-0000-FFFF-FFFF31000000}">
  <cacheSource type="worksheet">
    <worksheetSource ref="A1:D358" sheet="2016 customer counts"/>
  </cacheSource>
  <cacheFields count="6">
    <cacheField name="DTE_RVN" numFmtId="15">
      <sharedItems containsNonDate="0" containsDate="1" containsString="0" containsBlank="1" minDate="2013-01-01T00:00:00" maxDate="2016-12-02T00:00:00" count="30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m/>
        <d v="2013-07-01T00:00:00" u="1"/>
        <d v="2013-06-01T00:00:00" u="1"/>
        <d v="2013-05-01T00:00:00" u="1"/>
        <d v="2014-05-01T00:00:00" u="1"/>
        <d v="2013-04-01T00:00:00" u="1"/>
        <d v="2014-04-01T00:00:00" u="1"/>
        <d v="2013-03-01T00:00:00" u="1"/>
        <d v="2014-03-01T00:00:00" u="1"/>
        <d v="2013-02-01T00:00:00" u="1"/>
        <d v="2013-12-01T00:00:00" u="1"/>
        <d v="2014-02-01T00:00:00" u="1"/>
        <d v="2013-01-01T00:00:00" u="1"/>
        <d v="2013-11-01T00:00:00" u="1"/>
        <d v="2014-01-01T00:00:00" u="1"/>
        <d v="2013-10-01T00:00:00" u="1"/>
        <d v="2013-09-01T00:00:00" u="1"/>
        <d v="2013-08-01T00:00:00" u="1"/>
      </sharedItems>
      <fieldGroup par="5" base="0">
        <rangePr groupBy="months" startDate="2013-01-01T00:00:00" endDate="2016-12-02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02/16"/>
        </groupItems>
      </fieldGroup>
    </cacheField>
    <cacheField name="CD_RTE_CLSS" numFmtId="0">
      <sharedItems containsBlank="1"/>
    </cacheField>
    <cacheField name="SumOfCNT_CUS" numFmtId="0">
      <sharedItems containsString="0" containsBlank="1" containsNumber="1" containsInteger="1" minValue="0" maxValue="647332" count="121">
        <n v="0"/>
        <n v="63302"/>
        <n v="63521"/>
        <n v="63612"/>
        <n v="63571"/>
        <n v="63617"/>
        <n v="63611"/>
        <n v="63534"/>
        <n v="63499"/>
        <n v="63377"/>
        <n v="63286"/>
        <n v="63279"/>
        <n v="63358"/>
        <n v="12321"/>
        <n v="12304"/>
        <n v="12258"/>
        <n v="12251"/>
        <n v="12241"/>
        <n v="12237"/>
        <n v="12402"/>
        <n v="12553"/>
        <n v="12742"/>
        <n v="12902"/>
        <n v="12961"/>
        <n v="12974"/>
        <n v="1721"/>
        <n v="1718"/>
        <n v="1754"/>
        <n v="1761"/>
        <n v="1744"/>
        <n v="1742"/>
        <n v="1708"/>
        <n v="1672"/>
        <n v="1652"/>
        <n v="1609"/>
        <n v="1575"/>
        <n v="1576"/>
        <n v="1167"/>
        <n v="1175"/>
        <n v="1173"/>
        <n v="1172"/>
        <n v="1177"/>
        <n v="1182"/>
        <n v="1188"/>
        <n v="1197"/>
        <n v="1195"/>
        <n v="23"/>
        <n v="24"/>
        <n v="25"/>
        <n v="21"/>
        <n v="7"/>
        <n v="6"/>
        <n v="73"/>
        <n v="72"/>
        <n v="2362"/>
        <n v="2377"/>
        <n v="2380"/>
        <n v="2376"/>
        <n v="2381"/>
        <n v="2379"/>
        <n v="2395"/>
        <n v="2390"/>
        <n v="2394"/>
        <n v="8"/>
        <n v="18"/>
        <n v="17"/>
        <n v="232"/>
        <n v="230"/>
        <n v="231"/>
        <n v="233"/>
        <n v="234"/>
        <n v="236"/>
        <n v="237"/>
        <n v="637265"/>
        <n v="638345"/>
        <n v="639541"/>
        <n v="640367"/>
        <n v="641222"/>
        <n v="641615"/>
        <n v="642465"/>
        <n v="643627"/>
        <n v="644084"/>
        <n v="645026"/>
        <n v="646173"/>
        <n v="647332"/>
        <n v="22"/>
        <n v="13368"/>
        <n v="11254"/>
        <n v="9134"/>
        <n v="6948"/>
        <n v="2867"/>
        <n v="860"/>
        <n v="3"/>
        <n v="1"/>
        <n v="2"/>
        <n v="3868"/>
        <n v="3911"/>
        <n v="4007"/>
        <n v="4089"/>
        <n v="4142"/>
        <n v="4200"/>
        <n v="4212"/>
        <n v="4241"/>
        <n v="4298"/>
        <n v="4352"/>
        <n v="4371"/>
        <n v="4415"/>
        <n v="5"/>
        <n v="2413"/>
        <n v="2499"/>
        <n v="2555"/>
        <n v="2598"/>
        <n v="2656"/>
        <n v="2615"/>
        <n v="2573"/>
        <n v="2558"/>
        <n v="2564"/>
        <n v="2566"/>
        <n v="2568"/>
        <n v="2508"/>
        <m/>
      </sharedItems>
    </cacheField>
    <cacheField name="ALT_Class" numFmtId="0">
      <sharedItems containsBlank="1" containsMixedTypes="1" containsNumber="1" containsInteger="1" minValue="0" maxValue="0" count="7">
        <m/>
        <s v="GS"/>
        <s v="GSD"/>
        <s v="IS"/>
        <s v="LS"/>
        <s v="RS"/>
        <n v="0" u="1"/>
      </sharedItems>
    </cacheField>
    <cacheField name="Quarters" numFmtId="0" databaseField="0">
      <fieldGroup base="0">
        <rangePr groupBy="quarters" startDate="2013-01-01T00:00:00" endDate="2016-12-02T00:00:00"/>
        <groupItems count="6">
          <s v="&lt;01/01/13"/>
          <s v="Qtr1"/>
          <s v="Qtr2"/>
          <s v="Qtr3"/>
          <s v="Qtr4"/>
          <s v="&gt;12/02/16"/>
        </groupItems>
      </fieldGroup>
    </cacheField>
    <cacheField name="Years" numFmtId="0" databaseField="0">
      <fieldGroup base="0">
        <rangePr groupBy="years" startDate="2013-01-01T00:00:00" endDate="2016-12-02T00:00:00"/>
        <groupItems count="6">
          <s v="&lt;01/01/13"/>
          <s v="2013"/>
          <s v="2014"/>
          <s v="2015"/>
          <s v="2016"/>
          <s v="&gt;12/02/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">
  <r>
    <x v="0"/>
    <s v="DEFAULT   "/>
    <x v="0"/>
    <x v="0"/>
  </r>
  <r>
    <x v="1"/>
    <s v="DEFAULT   "/>
    <x v="0"/>
    <x v="0"/>
  </r>
  <r>
    <x v="2"/>
    <s v="DEFAULT   "/>
    <x v="0"/>
    <x v="0"/>
  </r>
  <r>
    <x v="3"/>
    <s v="DEFAULT   "/>
    <x v="0"/>
    <x v="0"/>
  </r>
  <r>
    <x v="4"/>
    <s v="DEFAULT   "/>
    <x v="0"/>
    <x v="0"/>
  </r>
  <r>
    <x v="5"/>
    <s v="DEFAULT   "/>
    <x v="0"/>
    <x v="0"/>
  </r>
  <r>
    <x v="6"/>
    <s v="DEFAULT   "/>
    <x v="0"/>
    <x v="0"/>
  </r>
  <r>
    <x v="7"/>
    <s v="DEFAULT   "/>
    <x v="0"/>
    <x v="0"/>
  </r>
  <r>
    <x v="8"/>
    <s v="DEFAULT   "/>
    <x v="0"/>
    <x v="0"/>
  </r>
  <r>
    <x v="9"/>
    <s v="DEFAULT   "/>
    <x v="0"/>
    <x v="0"/>
  </r>
  <r>
    <x v="10"/>
    <s v="DEFAULT   "/>
    <x v="0"/>
    <x v="0"/>
  </r>
  <r>
    <x v="11"/>
    <s v="DEFAULT   "/>
    <x v="0"/>
    <x v="0"/>
  </r>
  <r>
    <x v="0"/>
    <s v="GS        "/>
    <x v="1"/>
    <x v="1"/>
  </r>
  <r>
    <x v="1"/>
    <s v="GS        "/>
    <x v="2"/>
    <x v="1"/>
  </r>
  <r>
    <x v="2"/>
    <s v="GS        "/>
    <x v="3"/>
    <x v="1"/>
  </r>
  <r>
    <x v="3"/>
    <s v="GS        "/>
    <x v="4"/>
    <x v="1"/>
  </r>
  <r>
    <x v="4"/>
    <s v="GS        "/>
    <x v="5"/>
    <x v="1"/>
  </r>
  <r>
    <x v="5"/>
    <s v="GS        "/>
    <x v="6"/>
    <x v="1"/>
  </r>
  <r>
    <x v="6"/>
    <s v="GS        "/>
    <x v="7"/>
    <x v="1"/>
  </r>
  <r>
    <x v="7"/>
    <s v="GS        "/>
    <x v="8"/>
    <x v="1"/>
  </r>
  <r>
    <x v="8"/>
    <s v="GS        "/>
    <x v="9"/>
    <x v="1"/>
  </r>
  <r>
    <x v="9"/>
    <s v="GS        "/>
    <x v="10"/>
    <x v="1"/>
  </r>
  <r>
    <x v="10"/>
    <s v="GS        "/>
    <x v="11"/>
    <x v="1"/>
  </r>
  <r>
    <x v="11"/>
    <s v="GS        "/>
    <x v="12"/>
    <x v="1"/>
  </r>
  <r>
    <x v="0"/>
    <s v="GSD       "/>
    <x v="13"/>
    <x v="2"/>
  </r>
  <r>
    <x v="1"/>
    <s v="GSD       "/>
    <x v="14"/>
    <x v="2"/>
  </r>
  <r>
    <x v="2"/>
    <s v="GSD       "/>
    <x v="15"/>
    <x v="2"/>
  </r>
  <r>
    <x v="3"/>
    <s v="GSD       "/>
    <x v="16"/>
    <x v="2"/>
  </r>
  <r>
    <x v="4"/>
    <s v="GSD       "/>
    <x v="17"/>
    <x v="2"/>
  </r>
  <r>
    <x v="5"/>
    <s v="GSD       "/>
    <x v="18"/>
    <x v="2"/>
  </r>
  <r>
    <x v="6"/>
    <s v="GSD       "/>
    <x v="19"/>
    <x v="2"/>
  </r>
  <r>
    <x v="7"/>
    <s v="GSD       "/>
    <x v="20"/>
    <x v="2"/>
  </r>
  <r>
    <x v="8"/>
    <s v="GSD       "/>
    <x v="21"/>
    <x v="2"/>
  </r>
  <r>
    <x v="9"/>
    <s v="GSD       "/>
    <x v="22"/>
    <x v="2"/>
  </r>
  <r>
    <x v="10"/>
    <s v="GSD       "/>
    <x v="23"/>
    <x v="2"/>
  </r>
  <r>
    <x v="11"/>
    <s v="GSD       "/>
    <x v="24"/>
    <x v="2"/>
  </r>
  <r>
    <x v="0"/>
    <s v="GSD OPTION"/>
    <x v="25"/>
    <x v="2"/>
  </r>
  <r>
    <x v="1"/>
    <s v="GSD OPTION"/>
    <x v="26"/>
    <x v="2"/>
  </r>
  <r>
    <x v="2"/>
    <s v="GSD OPTION"/>
    <x v="27"/>
    <x v="2"/>
  </r>
  <r>
    <x v="3"/>
    <s v="GSD OPTION"/>
    <x v="28"/>
    <x v="2"/>
  </r>
  <r>
    <x v="4"/>
    <s v="GSD OPTION"/>
    <x v="29"/>
    <x v="2"/>
  </r>
  <r>
    <x v="5"/>
    <s v="GSD OPTION"/>
    <x v="30"/>
    <x v="2"/>
  </r>
  <r>
    <x v="6"/>
    <s v="GSD OPTION"/>
    <x v="31"/>
    <x v="2"/>
  </r>
  <r>
    <x v="7"/>
    <s v="GSD OPTION"/>
    <x v="32"/>
    <x v="2"/>
  </r>
  <r>
    <x v="8"/>
    <s v="GSD OPTION"/>
    <x v="33"/>
    <x v="2"/>
  </r>
  <r>
    <x v="9"/>
    <s v="GSD OPTION"/>
    <x v="34"/>
    <x v="2"/>
  </r>
  <r>
    <x v="10"/>
    <s v="GSD OPTION"/>
    <x v="35"/>
    <x v="2"/>
  </r>
  <r>
    <x v="11"/>
    <s v="GSD OPTION"/>
    <x v="36"/>
    <x v="2"/>
  </r>
  <r>
    <x v="0"/>
    <s v="GSDT      "/>
    <x v="37"/>
    <x v="2"/>
  </r>
  <r>
    <x v="1"/>
    <s v="GSDT      "/>
    <x v="38"/>
    <x v="2"/>
  </r>
  <r>
    <x v="2"/>
    <s v="GSDT      "/>
    <x v="39"/>
    <x v="2"/>
  </r>
  <r>
    <x v="3"/>
    <s v="GSDT      "/>
    <x v="38"/>
    <x v="2"/>
  </r>
  <r>
    <x v="4"/>
    <s v="GSDT      "/>
    <x v="40"/>
    <x v="2"/>
  </r>
  <r>
    <x v="5"/>
    <s v="GSDT      "/>
    <x v="38"/>
    <x v="2"/>
  </r>
  <r>
    <x v="6"/>
    <s v="GSDT      "/>
    <x v="38"/>
    <x v="2"/>
  </r>
  <r>
    <x v="7"/>
    <s v="GSDT      "/>
    <x v="41"/>
    <x v="2"/>
  </r>
  <r>
    <x v="8"/>
    <s v="GSDT      "/>
    <x v="42"/>
    <x v="2"/>
  </r>
  <r>
    <x v="9"/>
    <s v="GSDT      "/>
    <x v="43"/>
    <x v="2"/>
  </r>
  <r>
    <x v="10"/>
    <s v="GSDT      "/>
    <x v="44"/>
    <x v="2"/>
  </r>
  <r>
    <x v="11"/>
    <s v="GSDT      "/>
    <x v="45"/>
    <x v="2"/>
  </r>
  <r>
    <x v="0"/>
    <s v="GSLM-1    "/>
    <x v="0"/>
    <x v="0"/>
  </r>
  <r>
    <x v="1"/>
    <s v="GSLM-1    "/>
    <x v="0"/>
    <x v="0"/>
  </r>
  <r>
    <x v="2"/>
    <s v="GSLM-1    "/>
    <x v="0"/>
    <x v="0"/>
  </r>
  <r>
    <x v="3"/>
    <s v="GSLM-1    "/>
    <x v="0"/>
    <x v="0"/>
  </r>
  <r>
    <x v="4"/>
    <s v="GSLM-1    "/>
    <x v="0"/>
    <x v="0"/>
  </r>
  <r>
    <x v="5"/>
    <s v="GSLM-1    "/>
    <x v="0"/>
    <x v="0"/>
  </r>
  <r>
    <x v="6"/>
    <s v="GSLM-1    "/>
    <x v="0"/>
    <x v="0"/>
  </r>
  <r>
    <x v="7"/>
    <s v="GSLM-1    "/>
    <x v="0"/>
    <x v="0"/>
  </r>
  <r>
    <x v="8"/>
    <s v="GSLM-1    "/>
    <x v="0"/>
    <x v="0"/>
  </r>
  <r>
    <x v="9"/>
    <s v="GSLM-1    "/>
    <x v="0"/>
    <x v="0"/>
  </r>
  <r>
    <x v="10"/>
    <s v="GSLM-1    "/>
    <x v="0"/>
    <x v="0"/>
  </r>
  <r>
    <x v="11"/>
    <s v="GSLM-1    "/>
    <x v="0"/>
    <x v="0"/>
  </r>
  <r>
    <x v="0"/>
    <s v="GSLM-2    "/>
    <x v="46"/>
    <x v="0"/>
  </r>
  <r>
    <x v="1"/>
    <s v="GSLM-2    "/>
    <x v="47"/>
    <x v="0"/>
  </r>
  <r>
    <x v="2"/>
    <s v="GSLM-2    "/>
    <x v="48"/>
    <x v="0"/>
  </r>
  <r>
    <x v="3"/>
    <s v="GSLM-2    "/>
    <x v="48"/>
    <x v="0"/>
  </r>
  <r>
    <x v="4"/>
    <s v="GSLM-2    "/>
    <x v="47"/>
    <x v="0"/>
  </r>
  <r>
    <x v="5"/>
    <s v="GSLM-2    "/>
    <x v="48"/>
    <x v="0"/>
  </r>
  <r>
    <x v="6"/>
    <s v="GSLM-2    "/>
    <x v="47"/>
    <x v="0"/>
  </r>
  <r>
    <x v="7"/>
    <s v="GSLM-2    "/>
    <x v="49"/>
    <x v="0"/>
  </r>
  <r>
    <x v="8"/>
    <s v="GSLM-2    "/>
    <x v="46"/>
    <x v="0"/>
  </r>
  <r>
    <x v="9"/>
    <s v="GSLM-2    "/>
    <x v="47"/>
    <x v="0"/>
  </r>
  <r>
    <x v="10"/>
    <s v="GSLM-2    "/>
    <x v="47"/>
    <x v="0"/>
  </r>
  <r>
    <x v="11"/>
    <s v="GSLM-2    "/>
    <x v="47"/>
    <x v="0"/>
  </r>
  <r>
    <x v="0"/>
    <s v="GSLM-3    "/>
    <x v="50"/>
    <x v="0"/>
  </r>
  <r>
    <x v="1"/>
    <s v="GSLM-3    "/>
    <x v="50"/>
    <x v="0"/>
  </r>
  <r>
    <x v="2"/>
    <s v="GSLM-3    "/>
    <x v="50"/>
    <x v="0"/>
  </r>
  <r>
    <x v="3"/>
    <s v="GSLM-3    "/>
    <x v="50"/>
    <x v="0"/>
  </r>
  <r>
    <x v="4"/>
    <s v="GSLM-3    "/>
    <x v="50"/>
    <x v="0"/>
  </r>
  <r>
    <x v="5"/>
    <s v="GSLM-3    "/>
    <x v="50"/>
    <x v="0"/>
  </r>
  <r>
    <x v="6"/>
    <s v="GSLM-3    "/>
    <x v="50"/>
    <x v="0"/>
  </r>
  <r>
    <x v="7"/>
    <s v="GSLM-3    "/>
    <x v="50"/>
    <x v="0"/>
  </r>
  <r>
    <x v="8"/>
    <s v="GSLM-3    "/>
    <x v="50"/>
    <x v="0"/>
  </r>
  <r>
    <x v="9"/>
    <s v="GSLM-3    "/>
    <x v="51"/>
    <x v="0"/>
  </r>
  <r>
    <x v="10"/>
    <s v="GSLM-3    "/>
    <x v="51"/>
    <x v="0"/>
  </r>
  <r>
    <x v="11"/>
    <s v="GSLM-3    "/>
    <x v="51"/>
    <x v="0"/>
  </r>
  <r>
    <x v="0"/>
    <s v="GSSG-1    "/>
    <x v="52"/>
    <x v="0"/>
  </r>
  <r>
    <x v="1"/>
    <s v="GSSG-1    "/>
    <x v="52"/>
    <x v="0"/>
  </r>
  <r>
    <x v="2"/>
    <s v="GSSG-1    "/>
    <x v="53"/>
    <x v="0"/>
  </r>
  <r>
    <x v="3"/>
    <s v="GSSG-1    "/>
    <x v="52"/>
    <x v="0"/>
  </r>
  <r>
    <x v="4"/>
    <s v="GSSG-1    "/>
    <x v="52"/>
    <x v="0"/>
  </r>
  <r>
    <x v="5"/>
    <s v="GSSG-1    "/>
    <x v="52"/>
    <x v="0"/>
  </r>
  <r>
    <x v="6"/>
    <s v="GSSG-1    "/>
    <x v="52"/>
    <x v="0"/>
  </r>
  <r>
    <x v="7"/>
    <s v="GSSG-1    "/>
    <x v="52"/>
    <x v="0"/>
  </r>
  <r>
    <x v="8"/>
    <s v="GSSG-1    "/>
    <x v="52"/>
    <x v="0"/>
  </r>
  <r>
    <x v="9"/>
    <s v="GSSG-1    "/>
    <x v="52"/>
    <x v="0"/>
  </r>
  <r>
    <x v="10"/>
    <s v="GSSG-1    "/>
    <x v="53"/>
    <x v="0"/>
  </r>
  <r>
    <x v="11"/>
    <s v="GSSG-1    "/>
    <x v="53"/>
    <x v="0"/>
  </r>
  <r>
    <x v="0"/>
    <s v="GST       "/>
    <x v="54"/>
    <x v="1"/>
  </r>
  <r>
    <x v="1"/>
    <s v="GST       "/>
    <x v="55"/>
    <x v="1"/>
  </r>
  <r>
    <x v="2"/>
    <s v="GST       "/>
    <x v="56"/>
    <x v="1"/>
  </r>
  <r>
    <x v="3"/>
    <s v="GST       "/>
    <x v="57"/>
    <x v="1"/>
  </r>
  <r>
    <x v="4"/>
    <s v="GST       "/>
    <x v="58"/>
    <x v="1"/>
  </r>
  <r>
    <x v="5"/>
    <s v="GST       "/>
    <x v="59"/>
    <x v="1"/>
  </r>
  <r>
    <x v="6"/>
    <s v="GST       "/>
    <x v="59"/>
    <x v="1"/>
  </r>
  <r>
    <x v="7"/>
    <s v="GST       "/>
    <x v="59"/>
    <x v="1"/>
  </r>
  <r>
    <x v="8"/>
    <s v="GST       "/>
    <x v="60"/>
    <x v="1"/>
  </r>
  <r>
    <x v="9"/>
    <s v="GST       "/>
    <x v="61"/>
    <x v="1"/>
  </r>
  <r>
    <x v="10"/>
    <s v="GST       "/>
    <x v="60"/>
    <x v="1"/>
  </r>
  <r>
    <x v="11"/>
    <s v="GST       "/>
    <x v="62"/>
    <x v="1"/>
  </r>
  <r>
    <x v="0"/>
    <s v="IS        "/>
    <x v="63"/>
    <x v="3"/>
  </r>
  <r>
    <x v="1"/>
    <s v="IS        "/>
    <x v="50"/>
    <x v="3"/>
  </r>
  <r>
    <x v="2"/>
    <s v="IS        "/>
    <x v="50"/>
    <x v="3"/>
  </r>
  <r>
    <x v="3"/>
    <s v="IS        "/>
    <x v="50"/>
    <x v="3"/>
  </r>
  <r>
    <x v="4"/>
    <s v="IS        "/>
    <x v="50"/>
    <x v="3"/>
  </r>
  <r>
    <x v="5"/>
    <s v="IS        "/>
    <x v="50"/>
    <x v="3"/>
  </r>
  <r>
    <x v="6"/>
    <s v="IS        "/>
    <x v="50"/>
    <x v="3"/>
  </r>
  <r>
    <x v="7"/>
    <s v="IS        "/>
    <x v="50"/>
    <x v="3"/>
  </r>
  <r>
    <x v="8"/>
    <s v="IS        "/>
    <x v="51"/>
    <x v="3"/>
  </r>
  <r>
    <x v="9"/>
    <s v="IS        "/>
    <x v="51"/>
    <x v="3"/>
  </r>
  <r>
    <x v="10"/>
    <s v="IS        "/>
    <x v="51"/>
    <x v="3"/>
  </r>
  <r>
    <x v="11"/>
    <s v="IS        "/>
    <x v="51"/>
    <x v="3"/>
  </r>
  <r>
    <x v="0"/>
    <s v="IST       "/>
    <x v="64"/>
    <x v="3"/>
  </r>
  <r>
    <x v="1"/>
    <s v="IST       "/>
    <x v="64"/>
    <x v="3"/>
  </r>
  <r>
    <x v="2"/>
    <s v="IST       "/>
    <x v="64"/>
    <x v="3"/>
  </r>
  <r>
    <x v="3"/>
    <s v="IST       "/>
    <x v="64"/>
    <x v="3"/>
  </r>
  <r>
    <x v="4"/>
    <s v="IST       "/>
    <x v="65"/>
    <x v="3"/>
  </r>
  <r>
    <x v="5"/>
    <s v="IST       "/>
    <x v="65"/>
    <x v="3"/>
  </r>
  <r>
    <x v="6"/>
    <s v="IST       "/>
    <x v="65"/>
    <x v="3"/>
  </r>
  <r>
    <x v="7"/>
    <s v="IST       "/>
    <x v="64"/>
    <x v="3"/>
  </r>
  <r>
    <x v="8"/>
    <s v="IST       "/>
    <x v="64"/>
    <x v="3"/>
  </r>
  <r>
    <x v="9"/>
    <s v="IST       "/>
    <x v="64"/>
    <x v="3"/>
  </r>
  <r>
    <x v="10"/>
    <s v="IST       "/>
    <x v="65"/>
    <x v="3"/>
  </r>
  <r>
    <x v="11"/>
    <s v="IST       "/>
    <x v="65"/>
    <x v="3"/>
  </r>
  <r>
    <x v="0"/>
    <s v="LS-1      "/>
    <x v="66"/>
    <x v="4"/>
  </r>
  <r>
    <x v="1"/>
    <s v="LS-1      "/>
    <x v="66"/>
    <x v="4"/>
  </r>
  <r>
    <x v="2"/>
    <s v="LS-1      "/>
    <x v="67"/>
    <x v="4"/>
  </r>
  <r>
    <x v="3"/>
    <s v="LS-1      "/>
    <x v="68"/>
    <x v="4"/>
  </r>
  <r>
    <x v="4"/>
    <s v="LS-1      "/>
    <x v="69"/>
    <x v="4"/>
  </r>
  <r>
    <x v="5"/>
    <s v="LS-1      "/>
    <x v="70"/>
    <x v="4"/>
  </r>
  <r>
    <x v="6"/>
    <s v="LS-1      "/>
    <x v="69"/>
    <x v="4"/>
  </r>
  <r>
    <x v="7"/>
    <s v="LS-1      "/>
    <x v="70"/>
    <x v="4"/>
  </r>
  <r>
    <x v="8"/>
    <s v="LS-1      "/>
    <x v="70"/>
    <x v="4"/>
  </r>
  <r>
    <x v="9"/>
    <s v="LS-1      "/>
    <x v="71"/>
    <x v="4"/>
  </r>
  <r>
    <x v="10"/>
    <s v="LS-1      "/>
    <x v="71"/>
    <x v="4"/>
  </r>
  <r>
    <x v="11"/>
    <s v="LS-1      "/>
    <x v="72"/>
    <x v="4"/>
  </r>
  <r>
    <x v="0"/>
    <s v="RS        "/>
    <x v="73"/>
    <x v="5"/>
  </r>
  <r>
    <x v="1"/>
    <s v="RS        "/>
    <x v="74"/>
    <x v="5"/>
  </r>
  <r>
    <x v="2"/>
    <s v="RS        "/>
    <x v="75"/>
    <x v="5"/>
  </r>
  <r>
    <x v="3"/>
    <s v="RS        "/>
    <x v="76"/>
    <x v="5"/>
  </r>
  <r>
    <x v="4"/>
    <s v="RS        "/>
    <x v="77"/>
    <x v="5"/>
  </r>
  <r>
    <x v="5"/>
    <s v="RS        "/>
    <x v="78"/>
    <x v="5"/>
  </r>
  <r>
    <x v="6"/>
    <s v="RS        "/>
    <x v="79"/>
    <x v="5"/>
  </r>
  <r>
    <x v="7"/>
    <s v="RS        "/>
    <x v="80"/>
    <x v="5"/>
  </r>
  <r>
    <x v="8"/>
    <s v="RS        "/>
    <x v="81"/>
    <x v="5"/>
  </r>
  <r>
    <x v="9"/>
    <s v="RS        "/>
    <x v="82"/>
    <x v="5"/>
  </r>
  <r>
    <x v="10"/>
    <s v="RS        "/>
    <x v="83"/>
    <x v="5"/>
  </r>
  <r>
    <x v="11"/>
    <s v="RS        "/>
    <x v="84"/>
    <x v="5"/>
  </r>
  <r>
    <x v="0"/>
    <s v="RSD       "/>
    <x v="85"/>
    <x v="2"/>
  </r>
  <r>
    <x v="1"/>
    <s v="RSD       "/>
    <x v="85"/>
    <x v="2"/>
  </r>
  <r>
    <x v="2"/>
    <s v="RSD       "/>
    <x v="85"/>
    <x v="2"/>
  </r>
  <r>
    <x v="3"/>
    <s v="RSD       "/>
    <x v="85"/>
    <x v="2"/>
  </r>
  <r>
    <x v="4"/>
    <s v="RSD       "/>
    <x v="85"/>
    <x v="2"/>
  </r>
  <r>
    <x v="5"/>
    <s v="RSD       "/>
    <x v="85"/>
    <x v="2"/>
  </r>
  <r>
    <x v="6"/>
    <s v="RSD       "/>
    <x v="85"/>
    <x v="2"/>
  </r>
  <r>
    <x v="7"/>
    <s v="RSD       "/>
    <x v="85"/>
    <x v="2"/>
  </r>
  <r>
    <x v="8"/>
    <s v="RSD       "/>
    <x v="85"/>
    <x v="2"/>
  </r>
  <r>
    <x v="9"/>
    <s v="RSD       "/>
    <x v="46"/>
    <x v="2"/>
  </r>
  <r>
    <x v="10"/>
    <s v="RSD       "/>
    <x v="46"/>
    <x v="2"/>
  </r>
  <r>
    <x v="11"/>
    <s v="RSD       "/>
    <x v="46"/>
    <x v="2"/>
  </r>
  <r>
    <x v="0"/>
    <s v="RSL-3     "/>
    <x v="86"/>
    <x v="0"/>
  </r>
  <r>
    <x v="1"/>
    <s v="RSL-3     "/>
    <x v="87"/>
    <x v="0"/>
  </r>
  <r>
    <x v="2"/>
    <s v="RSL-3     "/>
    <x v="88"/>
    <x v="0"/>
  </r>
  <r>
    <x v="3"/>
    <s v="RSL-3     "/>
    <x v="89"/>
    <x v="0"/>
  </r>
  <r>
    <x v="4"/>
    <s v="RSL-3     "/>
    <x v="90"/>
    <x v="0"/>
  </r>
  <r>
    <x v="5"/>
    <s v="RSL-3     "/>
    <x v="91"/>
    <x v="0"/>
  </r>
  <r>
    <x v="6"/>
    <s v="RSL-3     "/>
    <x v="92"/>
    <x v="0"/>
  </r>
  <r>
    <x v="7"/>
    <s v="RSL-3     "/>
    <x v="93"/>
    <x v="0"/>
  </r>
  <r>
    <x v="8"/>
    <s v="RSL-3     "/>
    <x v="94"/>
    <x v="0"/>
  </r>
  <r>
    <x v="9"/>
    <s v="RSL-3     "/>
    <x v="94"/>
    <x v="0"/>
  </r>
  <r>
    <x v="10"/>
    <s v="RSL-3     "/>
    <x v="93"/>
    <x v="0"/>
  </r>
  <r>
    <x v="11"/>
    <s v="RSL-3     "/>
    <x v="94"/>
    <x v="0"/>
  </r>
  <r>
    <x v="0"/>
    <s v="RST       "/>
    <x v="0"/>
    <x v="5"/>
  </r>
  <r>
    <x v="1"/>
    <s v="RST       "/>
    <x v="0"/>
    <x v="5"/>
  </r>
  <r>
    <x v="2"/>
    <s v="RST       "/>
    <x v="0"/>
    <x v="5"/>
  </r>
  <r>
    <x v="3"/>
    <s v="RST       "/>
    <x v="0"/>
    <x v="5"/>
  </r>
  <r>
    <x v="4"/>
    <s v="RST       "/>
    <x v="0"/>
    <x v="5"/>
  </r>
  <r>
    <x v="5"/>
    <s v="RST       "/>
    <x v="0"/>
    <x v="5"/>
  </r>
  <r>
    <x v="6"/>
    <s v="RST       "/>
    <x v="0"/>
    <x v="5"/>
  </r>
  <r>
    <x v="7"/>
    <s v="RST       "/>
    <x v="0"/>
    <x v="5"/>
  </r>
  <r>
    <x v="8"/>
    <s v="RST       "/>
    <x v="0"/>
    <x v="5"/>
  </r>
  <r>
    <x v="9"/>
    <s v="RST       "/>
    <x v="0"/>
    <x v="5"/>
  </r>
  <r>
    <x v="10"/>
    <s v="RST       "/>
    <x v="0"/>
    <x v="5"/>
  </r>
  <r>
    <x v="11"/>
    <s v="RST       "/>
    <x v="0"/>
    <x v="5"/>
  </r>
  <r>
    <x v="0"/>
    <s v="RSVP      "/>
    <x v="95"/>
    <x v="5"/>
  </r>
  <r>
    <x v="1"/>
    <s v="RSVP      "/>
    <x v="96"/>
    <x v="5"/>
  </r>
  <r>
    <x v="2"/>
    <s v="RSVP      "/>
    <x v="97"/>
    <x v="5"/>
  </r>
  <r>
    <x v="3"/>
    <s v="RSVP      "/>
    <x v="98"/>
    <x v="5"/>
  </r>
  <r>
    <x v="4"/>
    <s v="RSVP      "/>
    <x v="99"/>
    <x v="5"/>
  </r>
  <r>
    <x v="5"/>
    <s v="RSVP      "/>
    <x v="100"/>
    <x v="5"/>
  </r>
  <r>
    <x v="6"/>
    <s v="RSVP      "/>
    <x v="101"/>
    <x v="5"/>
  </r>
  <r>
    <x v="7"/>
    <s v="RSVP      "/>
    <x v="102"/>
    <x v="5"/>
  </r>
  <r>
    <x v="8"/>
    <s v="RSVP      "/>
    <x v="103"/>
    <x v="5"/>
  </r>
  <r>
    <x v="9"/>
    <s v="RSVP      "/>
    <x v="104"/>
    <x v="5"/>
  </r>
  <r>
    <x v="10"/>
    <s v="RSVP      "/>
    <x v="105"/>
    <x v="5"/>
  </r>
  <r>
    <x v="11"/>
    <s v="RSVP      "/>
    <x v="106"/>
    <x v="5"/>
  </r>
  <r>
    <x v="0"/>
    <s v="SBFT      "/>
    <x v="63"/>
    <x v="2"/>
  </r>
  <r>
    <x v="1"/>
    <s v="SBFT      "/>
    <x v="63"/>
    <x v="2"/>
  </r>
  <r>
    <x v="2"/>
    <s v="SBFT      "/>
    <x v="63"/>
    <x v="2"/>
  </r>
  <r>
    <x v="3"/>
    <s v="SBFT      "/>
    <x v="63"/>
    <x v="2"/>
  </r>
  <r>
    <x v="4"/>
    <s v="SBFT      "/>
    <x v="63"/>
    <x v="2"/>
  </r>
  <r>
    <x v="5"/>
    <s v="SBFT      "/>
    <x v="63"/>
    <x v="2"/>
  </r>
  <r>
    <x v="6"/>
    <s v="SBFT      "/>
    <x v="63"/>
    <x v="2"/>
  </r>
  <r>
    <x v="7"/>
    <s v="SBFT      "/>
    <x v="50"/>
    <x v="2"/>
  </r>
  <r>
    <x v="8"/>
    <s v="SBFT      "/>
    <x v="50"/>
    <x v="2"/>
  </r>
  <r>
    <x v="9"/>
    <s v="SBFT      "/>
    <x v="50"/>
    <x v="2"/>
  </r>
  <r>
    <x v="10"/>
    <s v="SBFT      "/>
    <x v="50"/>
    <x v="2"/>
  </r>
  <r>
    <x v="11"/>
    <s v="SBFT      "/>
    <x v="50"/>
    <x v="2"/>
  </r>
  <r>
    <x v="0"/>
    <s v="SBI       "/>
    <x v="51"/>
    <x v="3"/>
  </r>
  <r>
    <x v="1"/>
    <s v="SBI       "/>
    <x v="51"/>
    <x v="3"/>
  </r>
  <r>
    <x v="2"/>
    <s v="SBI       "/>
    <x v="51"/>
    <x v="3"/>
  </r>
  <r>
    <x v="3"/>
    <s v="SBI       "/>
    <x v="51"/>
    <x v="3"/>
  </r>
  <r>
    <x v="4"/>
    <s v="SBI       "/>
    <x v="51"/>
    <x v="3"/>
  </r>
  <r>
    <x v="5"/>
    <s v="SBI       "/>
    <x v="51"/>
    <x v="3"/>
  </r>
  <r>
    <x v="6"/>
    <s v="SBI       "/>
    <x v="51"/>
    <x v="3"/>
  </r>
  <r>
    <x v="7"/>
    <s v="SBI       "/>
    <x v="107"/>
    <x v="3"/>
  </r>
  <r>
    <x v="8"/>
    <s v="SBI       "/>
    <x v="107"/>
    <x v="3"/>
  </r>
  <r>
    <x v="9"/>
    <s v="SBI       "/>
    <x v="107"/>
    <x v="3"/>
  </r>
  <r>
    <x v="10"/>
    <s v="SBI       "/>
    <x v="107"/>
    <x v="3"/>
  </r>
  <r>
    <x v="11"/>
    <s v="SBI       "/>
    <x v="107"/>
    <x v="3"/>
  </r>
  <r>
    <x v="0"/>
    <s v="SMARTSOURC"/>
    <x v="0"/>
    <x v="0"/>
  </r>
  <r>
    <x v="1"/>
    <s v="SMARTSOURC"/>
    <x v="0"/>
    <x v="0"/>
  </r>
  <r>
    <x v="2"/>
    <s v="SMARTSOURC"/>
    <x v="0"/>
    <x v="0"/>
  </r>
  <r>
    <x v="3"/>
    <s v="SMARTSOURC"/>
    <x v="0"/>
    <x v="0"/>
  </r>
  <r>
    <x v="4"/>
    <s v="SMARTSOURC"/>
    <x v="0"/>
    <x v="0"/>
  </r>
  <r>
    <x v="5"/>
    <s v="SMARTSOURC"/>
    <x v="0"/>
    <x v="0"/>
  </r>
  <r>
    <x v="6"/>
    <s v="SMARTSOURC"/>
    <x v="0"/>
    <x v="0"/>
  </r>
  <r>
    <x v="7"/>
    <s v="SMARTSOURC"/>
    <x v="0"/>
    <x v="0"/>
  </r>
  <r>
    <x v="8"/>
    <s v="SMARTSOURC"/>
    <x v="0"/>
    <x v="0"/>
  </r>
  <r>
    <x v="9"/>
    <s v="SMARTSOURC"/>
    <x v="0"/>
    <x v="0"/>
  </r>
  <r>
    <x v="10"/>
    <s v="SMARTSOURC"/>
    <x v="0"/>
    <x v="0"/>
  </r>
  <r>
    <x v="11"/>
    <s v="SMARTSOURC"/>
    <x v="0"/>
    <x v="0"/>
  </r>
  <r>
    <x v="0"/>
    <s v="TS        "/>
    <x v="108"/>
    <x v="0"/>
  </r>
  <r>
    <x v="1"/>
    <s v="TS        "/>
    <x v="109"/>
    <x v="0"/>
  </r>
  <r>
    <x v="2"/>
    <s v="TS        "/>
    <x v="110"/>
    <x v="0"/>
  </r>
  <r>
    <x v="3"/>
    <s v="TS        "/>
    <x v="111"/>
    <x v="0"/>
  </r>
  <r>
    <x v="4"/>
    <s v="TS        "/>
    <x v="112"/>
    <x v="0"/>
  </r>
  <r>
    <x v="5"/>
    <s v="TS        "/>
    <x v="113"/>
    <x v="0"/>
  </r>
  <r>
    <x v="6"/>
    <s v="TS        "/>
    <x v="114"/>
    <x v="0"/>
  </r>
  <r>
    <x v="7"/>
    <s v="TS        "/>
    <x v="115"/>
    <x v="0"/>
  </r>
  <r>
    <x v="8"/>
    <s v="TS        "/>
    <x v="116"/>
    <x v="0"/>
  </r>
  <r>
    <x v="9"/>
    <s v="TS        "/>
    <x v="117"/>
    <x v="0"/>
  </r>
  <r>
    <x v="10"/>
    <s v="TS        "/>
    <x v="118"/>
    <x v="0"/>
  </r>
  <r>
    <x v="11"/>
    <s v="TS        "/>
    <x v="119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  <r>
    <x v="12"/>
    <m/>
    <x v="12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G4:M18" firstHeaderRow="1" firstDataRow="2" firstDataCol="1"/>
  <pivotFields count="6">
    <pivotField axis="axisRow" numFmtId="15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>
      <items count="122">
        <item x="0"/>
        <item x="93"/>
        <item x="94"/>
        <item x="92"/>
        <item x="107"/>
        <item x="51"/>
        <item x="50"/>
        <item x="63"/>
        <item x="65"/>
        <item x="64"/>
        <item x="49"/>
        <item x="85"/>
        <item x="46"/>
        <item x="47"/>
        <item x="48"/>
        <item x="53"/>
        <item x="52"/>
        <item x="67"/>
        <item x="68"/>
        <item x="66"/>
        <item x="69"/>
        <item x="70"/>
        <item x="71"/>
        <item x="72"/>
        <item x="91"/>
        <item x="37"/>
        <item x="40"/>
        <item x="39"/>
        <item x="38"/>
        <item x="41"/>
        <item x="42"/>
        <item x="43"/>
        <item x="45"/>
        <item x="44"/>
        <item x="35"/>
        <item x="36"/>
        <item x="34"/>
        <item x="33"/>
        <item x="32"/>
        <item x="31"/>
        <item x="26"/>
        <item x="25"/>
        <item x="30"/>
        <item x="29"/>
        <item x="27"/>
        <item x="28"/>
        <item x="54"/>
        <item x="57"/>
        <item x="55"/>
        <item x="59"/>
        <item x="56"/>
        <item x="58"/>
        <item x="61"/>
        <item x="62"/>
        <item x="60"/>
        <item x="108"/>
        <item x="109"/>
        <item x="119"/>
        <item x="110"/>
        <item x="115"/>
        <item x="116"/>
        <item x="117"/>
        <item x="118"/>
        <item x="114"/>
        <item x="111"/>
        <item x="113"/>
        <item x="112"/>
        <item x="90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89"/>
        <item x="88"/>
        <item x="87"/>
        <item x="18"/>
        <item x="17"/>
        <item x="16"/>
        <item x="15"/>
        <item x="14"/>
        <item x="13"/>
        <item x="19"/>
        <item x="20"/>
        <item x="21"/>
        <item x="22"/>
        <item x="23"/>
        <item x="24"/>
        <item x="86"/>
        <item x="11"/>
        <item x="10"/>
        <item x="1"/>
        <item x="12"/>
        <item x="9"/>
        <item x="8"/>
        <item x="2"/>
        <item x="7"/>
        <item x="4"/>
        <item x="6"/>
        <item x="3"/>
        <item x="5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120"/>
        <item t="default"/>
      </items>
    </pivotField>
    <pivotField axis="axisCol" showAll="0" defaultSubtotal="0">
      <items count="7">
        <item h="1" m="1" x="6"/>
        <item x="1"/>
        <item x="2"/>
        <item x="3"/>
        <item x="4"/>
        <item x="5"/>
        <item h="1" x="0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3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CNT_CUS" fld="2" baseField="0" baseItem="1"/>
  </dataFields>
  <formats count="3"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" dT="2023-02-17T00:30:55.56" personId="{00A49C60-7E91-4360-BCB1-A642220ECCE0}" id="{63D1A0D7-5852-45A3-AB54-FB31B586A484}">
    <text>J33</text>
  </threadedComment>
  <threadedComment ref="I7" dT="2023-02-17T19:25:42.01" personId="{00A49C60-7E91-4360-BCB1-A642220ECCE0}" id="{0E9BBD26-D069-4BCF-BE1D-A348CF6322CC}">
    <text>t33</text>
  </threadedComment>
  <threadedComment ref="K7" dT="2023-02-17T19:26:01.29" personId="{00A49C60-7E91-4360-BCB1-A642220ECCE0}" id="{ED2FD03B-4611-47A7-A5CA-CF8FE29C83F7}">
    <text>V33</text>
  </threadedComment>
  <threadedComment ref="L7" dT="2023-02-17T19:26:19.23" personId="{00A49C60-7E91-4360-BCB1-A642220ECCE0}" id="{C91D5E64-CDE6-4F90-BFCD-23F161B05C59}">
    <text>U33</text>
  </threadedComment>
  <threadedComment ref="O7" dT="2023-02-17T19:27:43.32" personId="{00A49C60-7E91-4360-BCB1-A642220ECCE0}" id="{3BAFEFA9-9389-4C33-9045-8F1FFAA05671}">
    <text>Q33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3-02-17T01:23:49.84" personId="{00A49C60-7E91-4360-BCB1-A642220ECCE0}" id="{639F1A77-2489-4023-A9D9-0E8A9F267503}">
    <text>R18-total line</text>
  </threadedComment>
  <threadedComment ref="F7" dT="2023-02-17T17:42:47.96" personId="{00A49C60-7E91-4360-BCB1-A642220ECCE0}" id="{76E924C4-EB2D-4259-BD5C-D67E5868BD5A}">
    <text>This is in lrs--go to system tab on left then data tab on top and select the interval for the correct date and time of the peak or each month</text>
  </threadedComment>
  <threadedComment ref="AB7" dT="2023-02-17T19:07:54.36" personId="{00A49C60-7E91-4360-BCB1-A642220ECCE0}" id="{61232B67-6B8E-47A7-96D8-AA3468D5885F}">
    <text>Go to dates tab to find gsld dates and times</text>
  </threadedComment>
  <threadedComment ref="B34" dT="2023-02-17T18:40:29.90" personId="{00A49C60-7E91-4360-BCB1-A642220ECCE0}" id="{2FE1A661-5874-4C4A-AC80-392745DAE395}">
    <text>Go to 2022 actual folder and ncpwxo worksheet and cpy/paste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customProperty" Target="../customProperty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=@max(F7:F18)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A3" sqref="A3"/>
    </sheetView>
  </sheetViews>
  <sheetFormatPr defaultRowHeight="12.5" x14ac:dyDescent="0.25"/>
  <sheetData>
    <row r="1" spans="1:4" x14ac:dyDescent="0.25">
      <c r="A1" s="306" t="s">
        <v>217</v>
      </c>
      <c r="B1" s="22"/>
    </row>
    <row r="2" spans="1:4" x14ac:dyDescent="0.25">
      <c r="A2" s="306"/>
      <c r="B2" s="22"/>
    </row>
    <row r="3" spans="1:4" ht="13" x14ac:dyDescent="0.3">
      <c r="B3" s="121" t="s">
        <v>213</v>
      </c>
    </row>
    <row r="4" spans="1:4" x14ac:dyDescent="0.25">
      <c r="B4" s="306" t="s">
        <v>183</v>
      </c>
      <c r="C4" s="306" t="s">
        <v>186</v>
      </c>
    </row>
    <row r="5" spans="1:4" x14ac:dyDescent="0.25">
      <c r="D5" s="306" t="s">
        <v>187</v>
      </c>
    </row>
    <row r="6" spans="1:4" x14ac:dyDescent="0.25">
      <c r="C6" s="306" t="s">
        <v>184</v>
      </c>
    </row>
    <row r="7" spans="1:4" x14ac:dyDescent="0.25">
      <c r="D7" s="306" t="s">
        <v>185</v>
      </c>
    </row>
    <row r="8" spans="1:4" x14ac:dyDescent="0.25">
      <c r="B8" s="306"/>
    </row>
    <row r="9" spans="1:4" x14ac:dyDescent="0.25">
      <c r="B9" s="306" t="s">
        <v>188</v>
      </c>
      <c r="C9" s="306" t="s">
        <v>189</v>
      </c>
    </row>
    <row r="11" spans="1:4" x14ac:dyDescent="0.25">
      <c r="B11" s="306" t="s">
        <v>190</v>
      </c>
      <c r="C11" s="306" t="s">
        <v>191</v>
      </c>
    </row>
    <row r="13" spans="1:4" x14ac:dyDescent="0.25">
      <c r="B13" s="306" t="s">
        <v>192</v>
      </c>
      <c r="C13" s="306" t="s">
        <v>193</v>
      </c>
    </row>
    <row r="15" spans="1:4" x14ac:dyDescent="0.25">
      <c r="B15" s="306" t="s">
        <v>194</v>
      </c>
      <c r="C15" s="306" t="s">
        <v>195</v>
      </c>
    </row>
    <row r="17" spans="2:10" x14ac:dyDescent="0.25">
      <c r="B17" s="306" t="s">
        <v>196</v>
      </c>
      <c r="C17" s="306" t="s">
        <v>197</v>
      </c>
    </row>
    <row r="19" spans="2:10" x14ac:dyDescent="0.25">
      <c r="B19" t="s">
        <v>198</v>
      </c>
      <c r="C19" t="s">
        <v>199</v>
      </c>
    </row>
    <row r="21" spans="2:10" x14ac:dyDescent="0.25">
      <c r="B21" t="s">
        <v>200</v>
      </c>
      <c r="C21" t="s">
        <v>201</v>
      </c>
    </row>
    <row r="22" spans="2:10" x14ac:dyDescent="0.25">
      <c r="D22" t="s">
        <v>205</v>
      </c>
    </row>
    <row r="23" spans="2:10" x14ac:dyDescent="0.25">
      <c r="D23" t="s">
        <v>202</v>
      </c>
    </row>
    <row r="25" spans="2:10" x14ac:dyDescent="0.25">
      <c r="B25" t="s">
        <v>203</v>
      </c>
      <c r="C25" t="s">
        <v>204</v>
      </c>
    </row>
    <row r="26" spans="2:10" x14ac:dyDescent="0.25">
      <c r="D26" t="s">
        <v>206</v>
      </c>
    </row>
    <row r="28" spans="2:10" x14ac:dyDescent="0.25">
      <c r="B28" t="s">
        <v>207</v>
      </c>
      <c r="C28" t="s">
        <v>208</v>
      </c>
    </row>
    <row r="29" spans="2:10" x14ac:dyDescent="0.25">
      <c r="D29" t="s">
        <v>209</v>
      </c>
    </row>
    <row r="31" spans="2:10" ht="13" x14ac:dyDescent="0.3">
      <c r="B31" s="439" t="s">
        <v>210</v>
      </c>
      <c r="C31" s="439" t="s">
        <v>211</v>
      </c>
      <c r="D31" s="439"/>
      <c r="E31" s="439"/>
      <c r="F31" s="439"/>
      <c r="G31" s="439"/>
      <c r="H31" s="439"/>
      <c r="I31" s="439"/>
      <c r="J31" s="440"/>
    </row>
    <row r="36" spans="2:3" ht="13" x14ac:dyDescent="0.3">
      <c r="B36" s="121" t="s">
        <v>212</v>
      </c>
    </row>
    <row r="47" spans="2:3" ht="13" x14ac:dyDescent="0.3">
      <c r="B47" s="121" t="s">
        <v>214</v>
      </c>
    </row>
    <row r="48" spans="2:3" x14ac:dyDescent="0.25">
      <c r="C48" s="306" t="s">
        <v>215</v>
      </c>
    </row>
    <row r="52" spans="2:2" ht="13" x14ac:dyDescent="0.3">
      <c r="B52" s="1" t="s">
        <v>216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L137"/>
  <sheetViews>
    <sheetView topLeftCell="G1" zoomScale="80" zoomScaleNormal="80" workbookViewId="0">
      <selection activeCell="O7" sqref="O7"/>
    </sheetView>
  </sheetViews>
  <sheetFormatPr defaultRowHeight="12.5" x14ac:dyDescent="0.25"/>
  <cols>
    <col min="2" max="2" width="8.08984375" bestFit="1" customWidth="1"/>
    <col min="3" max="3" width="6.54296875" bestFit="1" customWidth="1"/>
    <col min="4" max="4" width="9.90625" customWidth="1"/>
    <col min="5" max="5" width="1.08984375" customWidth="1"/>
    <col min="6" max="6" width="48.08984375" customWidth="1"/>
    <col min="7" max="7" width="15.90625" customWidth="1"/>
    <col min="8" max="8" width="19.54296875" bestFit="1" customWidth="1"/>
    <col min="9" max="9" width="12.90625" bestFit="1" customWidth="1"/>
    <col min="10" max="11" width="13.90625" bestFit="1" customWidth="1"/>
    <col min="12" max="12" width="14.08984375" bestFit="1" customWidth="1"/>
    <col min="13" max="13" width="13.54296875" bestFit="1" customWidth="1"/>
    <col min="14" max="14" width="13.90625" bestFit="1" customWidth="1"/>
    <col min="15" max="15" width="15.90625" customWidth="1"/>
    <col min="16" max="16" width="15.08984375" customWidth="1"/>
    <col min="17" max="21" width="13" customWidth="1"/>
    <col min="22" max="22" width="11.453125" customWidth="1"/>
    <col min="23" max="24" width="13.08984375" bestFit="1" customWidth="1"/>
    <col min="25" max="25" width="12.54296875" bestFit="1" customWidth="1"/>
    <col min="26" max="26" width="13.08984375" bestFit="1" customWidth="1"/>
    <col min="27" max="27" width="18.08984375" customWidth="1"/>
    <col min="28" max="28" width="13.08984375" customWidth="1"/>
    <col min="29" max="29" width="13.90625" customWidth="1"/>
    <col min="30" max="30" width="11.08984375" customWidth="1"/>
    <col min="31" max="31" width="9.90625" bestFit="1" customWidth="1"/>
    <col min="32" max="32" width="30.54296875" bestFit="1" customWidth="1"/>
    <col min="34" max="34" width="10.08984375" bestFit="1" customWidth="1"/>
    <col min="37" max="37" width="12.08984375" customWidth="1"/>
    <col min="38" max="38" width="10.08984375" bestFit="1" customWidth="1"/>
    <col min="41" max="41" width="10.08984375" bestFit="1" customWidth="1"/>
    <col min="44" max="44" width="12.54296875" bestFit="1" customWidth="1"/>
    <col min="46" max="46" width="15.90625" customWidth="1"/>
    <col min="47" max="47" width="15.08984375" bestFit="1" customWidth="1"/>
    <col min="49" max="49" width="11.54296875" bestFit="1" customWidth="1"/>
  </cols>
  <sheetData>
    <row r="1" spans="2:38" ht="13" x14ac:dyDescent="0.3">
      <c r="B1" s="1" t="s">
        <v>74</v>
      </c>
    </row>
    <row r="2" spans="2:38" ht="13" thickBot="1" x14ac:dyDescent="0.3">
      <c r="B2" s="443" t="s">
        <v>161</v>
      </c>
      <c r="C2" s="440"/>
      <c r="D2" s="440"/>
      <c r="E2" s="440"/>
      <c r="F2" s="440"/>
      <c r="W2" t="s">
        <v>180</v>
      </c>
      <c r="Y2" t="s">
        <v>180</v>
      </c>
      <c r="Z2" t="s">
        <v>180</v>
      </c>
    </row>
    <row r="3" spans="2:38" ht="14.15" customHeight="1" x14ac:dyDescent="0.25">
      <c r="B3" s="38"/>
      <c r="C3" s="39"/>
      <c r="D3" s="40"/>
      <c r="E3" s="40"/>
      <c r="F3" s="41" t="s">
        <v>13</v>
      </c>
      <c r="G3" s="75"/>
      <c r="H3" s="75" t="s">
        <v>4</v>
      </c>
      <c r="I3" s="38" t="s">
        <v>27</v>
      </c>
      <c r="J3" s="39" t="s">
        <v>28</v>
      </c>
      <c r="K3" s="39" t="s">
        <v>29</v>
      </c>
      <c r="L3" s="39" t="s">
        <v>30</v>
      </c>
      <c r="M3" s="40" t="s">
        <v>31</v>
      </c>
      <c r="N3" s="75" t="s">
        <v>9</v>
      </c>
      <c r="O3" s="38" t="s">
        <v>32</v>
      </c>
      <c r="P3" s="39" t="s">
        <v>28</v>
      </c>
      <c r="Q3" s="39" t="s">
        <v>29</v>
      </c>
      <c r="R3" s="39" t="s">
        <v>30</v>
      </c>
      <c r="S3" s="39" t="s">
        <v>31</v>
      </c>
      <c r="T3" s="39" t="s">
        <v>33</v>
      </c>
      <c r="U3" s="47" t="s">
        <v>34</v>
      </c>
      <c r="V3" s="75" t="s">
        <v>179</v>
      </c>
      <c r="W3" s="537" t="s">
        <v>29</v>
      </c>
      <c r="X3" s="39" t="s">
        <v>46</v>
      </c>
      <c r="Y3" s="543" t="s">
        <v>31</v>
      </c>
      <c r="Z3" s="543" t="s">
        <v>47</v>
      </c>
      <c r="AA3" s="40" t="s">
        <v>34</v>
      </c>
      <c r="AB3" s="41" t="s">
        <v>6</v>
      </c>
      <c r="AC3" s="48"/>
      <c r="AD3" s="48"/>
      <c r="AE3" s="48"/>
      <c r="AF3" s="48"/>
      <c r="AG3" s="48"/>
      <c r="AH3" s="48"/>
    </row>
    <row r="4" spans="2:38" x14ac:dyDescent="0.25">
      <c r="B4" s="49" t="s">
        <v>0</v>
      </c>
      <c r="C4" s="48" t="s">
        <v>1</v>
      </c>
      <c r="D4" s="50" t="s">
        <v>2</v>
      </c>
      <c r="E4" s="50"/>
      <c r="F4" s="51" t="s">
        <v>14</v>
      </c>
      <c r="G4" s="52" t="s">
        <v>3</v>
      </c>
      <c r="H4" s="52" t="s">
        <v>12</v>
      </c>
      <c r="I4" s="49" t="s">
        <v>35</v>
      </c>
      <c r="J4" s="48" t="s">
        <v>36</v>
      </c>
      <c r="K4" s="48" t="s">
        <v>37</v>
      </c>
      <c r="L4" s="48" t="s">
        <v>38</v>
      </c>
      <c r="M4" s="50" t="s">
        <v>39</v>
      </c>
      <c r="N4" s="52" t="s">
        <v>12</v>
      </c>
      <c r="O4" s="49" t="s">
        <v>40</v>
      </c>
      <c r="P4" s="48" t="s">
        <v>41</v>
      </c>
      <c r="Q4" s="48" t="s">
        <v>42</v>
      </c>
      <c r="R4" s="48" t="s">
        <v>38</v>
      </c>
      <c r="S4" s="48" t="s">
        <v>43</v>
      </c>
      <c r="T4" s="48" t="s">
        <v>44</v>
      </c>
      <c r="U4" s="57" t="s">
        <v>45</v>
      </c>
      <c r="V4" s="52" t="s">
        <v>12</v>
      </c>
      <c r="W4" s="538" t="s">
        <v>42</v>
      </c>
      <c r="X4" s="48" t="s">
        <v>48</v>
      </c>
      <c r="Y4" s="538" t="s">
        <v>43</v>
      </c>
      <c r="Z4" s="538" t="s">
        <v>44</v>
      </c>
      <c r="AA4" s="48" t="s">
        <v>45</v>
      </c>
      <c r="AB4" s="51"/>
      <c r="AC4" s="48"/>
      <c r="AD4" s="48"/>
      <c r="AE4" s="48"/>
      <c r="AF4" s="48"/>
      <c r="AG4" s="48"/>
      <c r="AH4" s="48"/>
    </row>
    <row r="5" spans="2:38" ht="13.5" thickBot="1" x14ac:dyDescent="0.35">
      <c r="B5" s="58"/>
      <c r="C5" s="59"/>
      <c r="D5" s="60"/>
      <c r="E5" s="60"/>
      <c r="F5" s="597"/>
      <c r="G5" s="62" t="s">
        <v>181</v>
      </c>
      <c r="H5" s="158" t="s">
        <v>181</v>
      </c>
      <c r="I5" s="525" t="s">
        <v>171</v>
      </c>
      <c r="J5" s="67">
        <v>6</v>
      </c>
      <c r="K5" s="67">
        <v>5</v>
      </c>
      <c r="L5" s="67">
        <v>4</v>
      </c>
      <c r="M5" s="578">
        <v>7</v>
      </c>
      <c r="N5" s="206" t="s">
        <v>181</v>
      </c>
      <c r="O5" s="525" t="s">
        <v>171</v>
      </c>
      <c r="P5" s="48">
        <v>7</v>
      </c>
      <c r="Q5" s="48">
        <v>5</v>
      </c>
      <c r="R5" s="34">
        <v>4</v>
      </c>
      <c r="S5" s="48">
        <v>8</v>
      </c>
      <c r="T5" s="48">
        <v>9</v>
      </c>
      <c r="U5" s="57">
        <v>6</v>
      </c>
      <c r="V5" s="82" t="s">
        <v>181</v>
      </c>
      <c r="W5" s="539">
        <v>5</v>
      </c>
      <c r="X5" s="77">
        <v>1</v>
      </c>
      <c r="Y5" s="539">
        <v>4</v>
      </c>
      <c r="Z5" s="539">
        <v>3</v>
      </c>
      <c r="AA5" s="77">
        <v>2</v>
      </c>
      <c r="AB5" s="547" t="s">
        <v>181</v>
      </c>
      <c r="AC5" s="67"/>
      <c r="AD5" s="121" t="s">
        <v>67</v>
      </c>
      <c r="AE5" s="67"/>
      <c r="AF5" s="67"/>
      <c r="AG5" s="67"/>
      <c r="AH5" s="67"/>
    </row>
    <row r="6" spans="2:38" ht="13.5" thickBot="1" x14ac:dyDescent="0.35">
      <c r="B6" s="24"/>
      <c r="C6" s="32"/>
      <c r="D6" s="23"/>
      <c r="E6" s="23"/>
      <c r="F6" s="68"/>
      <c r="G6" s="143"/>
      <c r="H6" s="156"/>
      <c r="I6" s="579">
        <f>SUM(I7:I18)/SUM($H7:$H18)</f>
        <v>0.99978390109106963</v>
      </c>
      <c r="J6" s="580">
        <f>SUM(J7:J18)/SUM($H7:$H18)</f>
        <v>0</v>
      </c>
      <c r="K6" s="580">
        <f>SUM(K7:K18)/SUM($H7:$H18)</f>
        <v>1.1954407728064811E-4</v>
      </c>
      <c r="L6" s="580">
        <f>SUM(L7:L18)/SUM($H7:$H18)</f>
        <v>9.6554831649754241E-5</v>
      </c>
      <c r="M6" s="581">
        <f>SUM(M7:M18)/SUM($H7:$H18)</f>
        <v>0</v>
      </c>
      <c r="N6" s="231"/>
      <c r="O6" s="579">
        <f>SUM(O7:O18)/SUM($N7:$N18)</f>
        <v>0.97001782976117756</v>
      </c>
      <c r="P6" s="580">
        <f t="shared" ref="P6:U6" si="0">SUM(P7:P18)/SUM($N7:$N18)</f>
        <v>0</v>
      </c>
      <c r="Q6" s="580">
        <f t="shared" si="0"/>
        <v>2.1092103889924031E-2</v>
      </c>
      <c r="R6" s="580">
        <f t="shared" si="0"/>
        <v>8.7579670131172453E-3</v>
      </c>
      <c r="S6" s="580">
        <f t="shared" si="0"/>
        <v>8.757967013117245E-6</v>
      </c>
      <c r="T6" s="580">
        <f t="shared" si="0"/>
        <v>4.4519665650012661E-5</v>
      </c>
      <c r="U6" s="581">
        <f t="shared" si="0"/>
        <v>7.8821703118055203E-5</v>
      </c>
      <c r="V6" s="137"/>
      <c r="W6" s="540"/>
      <c r="X6" s="580">
        <f>SUM(X7:X18)/SUM($V7:$V18)</f>
        <v>0.59796893667861406</v>
      </c>
      <c r="Y6" s="544"/>
      <c r="Z6" s="544"/>
      <c r="AA6" s="580">
        <f>SUM(AA7:AA18)/SUM($V7:$V18)</f>
        <v>0.40203106332138588</v>
      </c>
      <c r="AB6" s="68"/>
      <c r="AD6" s="120" t="s">
        <v>4</v>
      </c>
      <c r="AE6" s="120" t="s">
        <v>9</v>
      </c>
      <c r="AF6" s="307" t="s">
        <v>179</v>
      </c>
      <c r="AI6" s="155"/>
      <c r="AJ6" s="2"/>
      <c r="AK6" s="6"/>
      <c r="AL6" s="2"/>
    </row>
    <row r="7" spans="2:38" ht="13" x14ac:dyDescent="0.3">
      <c r="B7" s="69">
        <v>1</v>
      </c>
      <c r="C7" s="7">
        <v>16</v>
      </c>
      <c r="D7" s="198">
        <v>0.375</v>
      </c>
      <c r="E7" s="70"/>
      <c r="F7" s="235">
        <v>3347000</v>
      </c>
      <c r="G7" s="212">
        <v>1845000</v>
      </c>
      <c r="H7" s="212">
        <f>+I7+J7+K7+L7+M7</f>
        <v>145180</v>
      </c>
      <c r="I7" s="216">
        <v>145130</v>
      </c>
      <c r="J7" s="155">
        <v>0</v>
      </c>
      <c r="K7" s="155">
        <v>40</v>
      </c>
      <c r="L7" s="155">
        <v>10</v>
      </c>
      <c r="M7" s="195">
        <v>0</v>
      </c>
      <c r="N7" s="103">
        <f>+O7+P7+Q7+R7+S7+T7+U7</f>
        <v>957160</v>
      </c>
      <c r="O7" s="216">
        <v>932000</v>
      </c>
      <c r="P7" s="155">
        <v>0</v>
      </c>
      <c r="Q7" s="155">
        <v>17000</v>
      </c>
      <c r="R7" s="155">
        <v>8000</v>
      </c>
      <c r="S7" s="155">
        <v>10</v>
      </c>
      <c r="T7" s="155">
        <v>40</v>
      </c>
      <c r="U7" s="195">
        <v>110</v>
      </c>
      <c r="V7" s="239">
        <f>+X7+AA7</f>
        <v>243000</v>
      </c>
      <c r="W7" s="541">
        <v>0</v>
      </c>
      <c r="X7" s="521">
        <v>132000</v>
      </c>
      <c r="Y7" s="545">
        <v>0</v>
      </c>
      <c r="Z7" s="545">
        <v>0</v>
      </c>
      <c r="AA7" s="195">
        <v>111000</v>
      </c>
      <c r="AB7" s="118">
        <v>0</v>
      </c>
      <c r="AC7" s="2"/>
      <c r="AD7" s="159">
        <f>+H7-I7-J7-K7-L7-M7</f>
        <v>0</v>
      </c>
      <c r="AE7" s="159">
        <f>+N7-O7-P7-Q7-R7-S7-T7-U7</f>
        <v>0</v>
      </c>
      <c r="AF7" s="159">
        <f>+V7-W7-X7-Y7-Z7-AA7</f>
        <v>0</v>
      </c>
      <c r="AG7" s="2"/>
      <c r="AH7" s="155"/>
      <c r="AI7" s="155"/>
      <c r="AJ7" s="2"/>
      <c r="AK7" s="6"/>
      <c r="AL7" s="2"/>
    </row>
    <row r="8" spans="2:38" ht="13" x14ac:dyDescent="0.3">
      <c r="B8" s="69">
        <v>2</v>
      </c>
      <c r="C8" s="7">
        <v>23</v>
      </c>
      <c r="D8" s="198">
        <v>0.66666666666666663</v>
      </c>
      <c r="E8" s="70"/>
      <c r="F8" s="235">
        <v>3273000</v>
      </c>
      <c r="G8" s="212">
        <v>1551000</v>
      </c>
      <c r="H8" s="212">
        <f t="shared" ref="H8:H18" si="1">+I8+J8+K8+L8+M8</f>
        <v>183180</v>
      </c>
      <c r="I8" s="216">
        <v>183130</v>
      </c>
      <c r="J8" s="155">
        <v>0</v>
      </c>
      <c r="K8" s="155">
        <v>30</v>
      </c>
      <c r="L8" s="155">
        <v>20</v>
      </c>
      <c r="M8" s="195">
        <v>0</v>
      </c>
      <c r="N8" s="103">
        <f t="shared" ref="N8:N18" si="2">+O8+P8+Q8+R8+S8+T8+U8</f>
        <v>1293150</v>
      </c>
      <c r="O8" s="216">
        <v>1263000</v>
      </c>
      <c r="P8" s="155">
        <v>0</v>
      </c>
      <c r="Q8" s="155">
        <v>19000</v>
      </c>
      <c r="R8" s="155">
        <v>11000</v>
      </c>
      <c r="S8" s="155">
        <v>10</v>
      </c>
      <c r="T8" s="155">
        <v>40</v>
      </c>
      <c r="U8" s="195">
        <v>100</v>
      </c>
      <c r="V8" s="239">
        <f t="shared" ref="V8:V18" si="3">+X8+AA8</f>
        <v>309000</v>
      </c>
      <c r="W8" s="541">
        <v>0</v>
      </c>
      <c r="X8" s="521">
        <v>168000</v>
      </c>
      <c r="Y8" s="545">
        <v>0</v>
      </c>
      <c r="Z8" s="545">
        <v>0</v>
      </c>
      <c r="AA8" s="195">
        <v>141000</v>
      </c>
      <c r="AB8" s="118">
        <v>0</v>
      </c>
      <c r="AC8" s="2"/>
      <c r="AD8" s="159">
        <f t="shared" ref="AD8:AD18" si="4">+H8-I8-J8-K8-L8-M8</f>
        <v>0</v>
      </c>
      <c r="AE8" s="159">
        <f t="shared" ref="AE8:AE18" si="5">+N8-O8-P8-Q8-R8-S8-T8-U8</f>
        <v>0</v>
      </c>
      <c r="AF8" s="159">
        <f t="shared" ref="AF8:AF18" si="6">+V8-W8-X8-Y8-Z8-AA8</f>
        <v>0</v>
      </c>
      <c r="AG8" s="2"/>
      <c r="AH8" s="155"/>
      <c r="AI8" s="155"/>
      <c r="AJ8" s="2"/>
      <c r="AK8" s="6"/>
      <c r="AL8" s="2"/>
    </row>
    <row r="9" spans="2:38" ht="13" x14ac:dyDescent="0.3">
      <c r="B9" s="69">
        <v>3</v>
      </c>
      <c r="C9" s="7">
        <v>27</v>
      </c>
      <c r="D9" s="198">
        <v>0.75</v>
      </c>
      <c r="E9" s="70"/>
      <c r="F9" s="235">
        <v>3585000</v>
      </c>
      <c r="G9" s="212">
        <v>1908000</v>
      </c>
      <c r="H9" s="212">
        <f t="shared" si="1"/>
        <v>163160</v>
      </c>
      <c r="I9" s="216">
        <v>163120</v>
      </c>
      <c r="J9" s="155">
        <v>0</v>
      </c>
      <c r="K9" s="155">
        <v>20</v>
      </c>
      <c r="L9" s="155">
        <v>20</v>
      </c>
      <c r="M9" s="195">
        <v>0</v>
      </c>
      <c r="N9" s="103">
        <f t="shared" si="2"/>
        <v>1095170</v>
      </c>
      <c r="O9" s="216">
        <v>1061000</v>
      </c>
      <c r="P9" s="155">
        <v>0</v>
      </c>
      <c r="Q9" s="155">
        <v>24000</v>
      </c>
      <c r="R9" s="155">
        <v>10000</v>
      </c>
      <c r="S9" s="155">
        <v>10</v>
      </c>
      <c r="T9" s="155">
        <v>40</v>
      </c>
      <c r="U9" s="195">
        <v>120</v>
      </c>
      <c r="V9" s="239">
        <f t="shared" si="3"/>
        <v>266000</v>
      </c>
      <c r="W9" s="541">
        <v>0</v>
      </c>
      <c r="X9" s="521">
        <v>158000</v>
      </c>
      <c r="Y9" s="545">
        <v>0</v>
      </c>
      <c r="Z9" s="545">
        <v>0</v>
      </c>
      <c r="AA9" s="195">
        <v>108000</v>
      </c>
      <c r="AB9" s="118">
        <v>0</v>
      </c>
      <c r="AC9" s="2"/>
      <c r="AD9" s="159">
        <f t="shared" si="4"/>
        <v>0</v>
      </c>
      <c r="AE9" s="159">
        <f t="shared" si="5"/>
        <v>0</v>
      </c>
      <c r="AF9" s="159">
        <f t="shared" si="6"/>
        <v>0</v>
      </c>
      <c r="AG9" s="2"/>
      <c r="AH9" s="155"/>
      <c r="AI9" s="155"/>
      <c r="AJ9" s="2"/>
      <c r="AK9" s="6"/>
      <c r="AL9" s="2"/>
    </row>
    <row r="10" spans="2:38" ht="13" x14ac:dyDescent="0.3">
      <c r="B10" s="69">
        <v>4</v>
      </c>
      <c r="C10" s="7">
        <v>4</v>
      </c>
      <c r="D10" s="198">
        <v>0.75</v>
      </c>
      <c r="E10" s="70"/>
      <c r="F10" s="235">
        <v>3678000</v>
      </c>
      <c r="G10" s="212">
        <v>1995000</v>
      </c>
      <c r="H10" s="212">
        <f t="shared" si="1"/>
        <v>168170</v>
      </c>
      <c r="I10" s="216">
        <v>168120</v>
      </c>
      <c r="J10" s="155">
        <v>0</v>
      </c>
      <c r="K10" s="155">
        <v>20</v>
      </c>
      <c r="L10" s="155">
        <v>30</v>
      </c>
      <c r="M10" s="195">
        <v>0</v>
      </c>
      <c r="N10" s="103">
        <f t="shared" si="2"/>
        <v>1143200</v>
      </c>
      <c r="O10" s="216">
        <v>1108000</v>
      </c>
      <c r="P10" s="155">
        <v>0</v>
      </c>
      <c r="Q10" s="155">
        <v>24000</v>
      </c>
      <c r="R10" s="155">
        <v>11000</v>
      </c>
      <c r="S10" s="155">
        <v>10</v>
      </c>
      <c r="T10" s="155">
        <v>100</v>
      </c>
      <c r="U10" s="195">
        <v>90</v>
      </c>
      <c r="V10" s="239">
        <f t="shared" si="3"/>
        <v>256000</v>
      </c>
      <c r="W10" s="541">
        <v>0</v>
      </c>
      <c r="X10" s="521">
        <v>157000</v>
      </c>
      <c r="Y10" s="545">
        <v>0</v>
      </c>
      <c r="Z10" s="545">
        <v>0</v>
      </c>
      <c r="AA10" s="195">
        <v>99000</v>
      </c>
      <c r="AB10" s="118">
        <v>0</v>
      </c>
      <c r="AC10" s="2"/>
      <c r="AD10" s="159">
        <f t="shared" si="4"/>
        <v>0</v>
      </c>
      <c r="AE10" s="159">
        <f t="shared" si="5"/>
        <v>0</v>
      </c>
      <c r="AF10" s="159">
        <f t="shared" si="6"/>
        <v>0</v>
      </c>
      <c r="AG10" s="2"/>
      <c r="AH10" s="155"/>
      <c r="AI10" s="155"/>
      <c r="AJ10" s="2"/>
      <c r="AK10" s="6"/>
      <c r="AL10" s="2"/>
    </row>
    <row r="11" spans="2:38" ht="13" x14ac:dyDescent="0.3">
      <c r="B11" s="69">
        <v>5</v>
      </c>
      <c r="C11" s="7">
        <v>11</v>
      </c>
      <c r="D11" s="198">
        <v>0.75</v>
      </c>
      <c r="E11" s="70"/>
      <c r="F11" s="235">
        <v>3912000</v>
      </c>
      <c r="G11" s="212">
        <v>2150000</v>
      </c>
      <c r="H11" s="212">
        <f t="shared" si="1"/>
        <v>181160</v>
      </c>
      <c r="I11" s="216">
        <v>181120</v>
      </c>
      <c r="J11" s="155">
        <v>0</v>
      </c>
      <c r="K11" s="155">
        <v>20</v>
      </c>
      <c r="L11" s="155">
        <v>20</v>
      </c>
      <c r="M11" s="195">
        <v>0</v>
      </c>
      <c r="N11" s="103">
        <f t="shared" si="2"/>
        <v>1149170</v>
      </c>
      <c r="O11" s="216">
        <v>1114000</v>
      </c>
      <c r="P11" s="155">
        <v>0</v>
      </c>
      <c r="Q11" s="155">
        <v>25000</v>
      </c>
      <c r="R11" s="155">
        <v>10000</v>
      </c>
      <c r="S11" s="155">
        <v>10</v>
      </c>
      <c r="T11" s="155">
        <v>40</v>
      </c>
      <c r="U11" s="195">
        <v>120</v>
      </c>
      <c r="V11" s="239">
        <f t="shared" si="3"/>
        <v>260000</v>
      </c>
      <c r="W11" s="541">
        <v>0</v>
      </c>
      <c r="X11" s="521">
        <v>164000</v>
      </c>
      <c r="Y11" s="545">
        <v>0</v>
      </c>
      <c r="Z11" s="545">
        <v>0</v>
      </c>
      <c r="AA11" s="195">
        <v>96000</v>
      </c>
      <c r="AB11" s="118">
        <v>0</v>
      </c>
      <c r="AC11" s="2"/>
      <c r="AD11" s="159">
        <f t="shared" si="4"/>
        <v>0</v>
      </c>
      <c r="AE11" s="159">
        <f t="shared" si="5"/>
        <v>0</v>
      </c>
      <c r="AF11" s="159">
        <f t="shared" si="6"/>
        <v>0</v>
      </c>
      <c r="AG11" s="2"/>
      <c r="AH11" s="155"/>
      <c r="AI11" s="155"/>
      <c r="AJ11" s="2"/>
      <c r="AK11" s="6"/>
      <c r="AL11" s="2"/>
    </row>
    <row r="12" spans="2:38" ht="13" x14ac:dyDescent="0.3">
      <c r="B12" s="69">
        <v>6</v>
      </c>
      <c r="C12" s="7">
        <v>29</v>
      </c>
      <c r="D12" s="198">
        <v>0.70833333333333337</v>
      </c>
      <c r="E12" s="70"/>
      <c r="F12" s="235">
        <v>4318000</v>
      </c>
      <c r="G12" s="212">
        <v>2263000</v>
      </c>
      <c r="H12" s="212">
        <f t="shared" si="1"/>
        <v>220160</v>
      </c>
      <c r="I12" s="216">
        <v>220120</v>
      </c>
      <c r="J12" s="155">
        <v>0</v>
      </c>
      <c r="K12" s="155">
        <v>20</v>
      </c>
      <c r="L12" s="155">
        <v>20</v>
      </c>
      <c r="M12" s="195">
        <v>0</v>
      </c>
      <c r="N12" s="103">
        <f t="shared" si="2"/>
        <v>1158130</v>
      </c>
      <c r="O12" s="216">
        <v>1116000</v>
      </c>
      <c r="P12" s="155">
        <v>0</v>
      </c>
      <c r="Q12" s="155">
        <v>31000</v>
      </c>
      <c r="R12" s="155">
        <v>11000</v>
      </c>
      <c r="S12" s="155">
        <v>10</v>
      </c>
      <c r="T12" s="155">
        <v>40</v>
      </c>
      <c r="U12" s="195">
        <v>80</v>
      </c>
      <c r="V12" s="239">
        <f t="shared" si="3"/>
        <v>314000</v>
      </c>
      <c r="W12" s="541">
        <v>0</v>
      </c>
      <c r="X12" s="521">
        <v>188000</v>
      </c>
      <c r="Y12" s="545">
        <v>0</v>
      </c>
      <c r="Z12" s="545">
        <v>0</v>
      </c>
      <c r="AA12" s="195">
        <v>126000</v>
      </c>
      <c r="AB12" s="118">
        <v>0</v>
      </c>
      <c r="AC12" s="2"/>
      <c r="AD12" s="159">
        <f t="shared" si="4"/>
        <v>0</v>
      </c>
      <c r="AE12" s="159">
        <f t="shared" si="5"/>
        <v>0</v>
      </c>
      <c r="AF12" s="159">
        <f t="shared" si="6"/>
        <v>0</v>
      </c>
      <c r="AG12" s="2"/>
      <c r="AH12" s="155"/>
      <c r="AI12" s="155"/>
      <c r="AJ12" s="2"/>
      <c r="AK12" s="6"/>
      <c r="AL12" s="2"/>
    </row>
    <row r="13" spans="2:38" ht="13" x14ac:dyDescent="0.3">
      <c r="B13" s="69">
        <v>7</v>
      </c>
      <c r="C13" s="7">
        <v>5</v>
      </c>
      <c r="D13" s="198">
        <v>0.625</v>
      </c>
      <c r="E13" s="70"/>
      <c r="F13" s="235">
        <v>4312000</v>
      </c>
      <c r="G13" s="212">
        <v>2305000</v>
      </c>
      <c r="H13" s="463">
        <f t="shared" si="1"/>
        <v>226180</v>
      </c>
      <c r="I13" s="216">
        <v>226120</v>
      </c>
      <c r="J13" s="155">
        <v>0</v>
      </c>
      <c r="K13" s="155">
        <v>40</v>
      </c>
      <c r="L13" s="155">
        <v>20</v>
      </c>
      <c r="M13" s="195">
        <v>0</v>
      </c>
      <c r="N13" s="103">
        <f t="shared" si="2"/>
        <v>1329190</v>
      </c>
      <c r="O13" s="216">
        <v>1291000</v>
      </c>
      <c r="P13" s="155">
        <v>0</v>
      </c>
      <c r="Q13" s="155">
        <v>28000</v>
      </c>
      <c r="R13" s="155">
        <v>10000</v>
      </c>
      <c r="S13" s="155">
        <v>10</v>
      </c>
      <c r="T13" s="155">
        <v>50</v>
      </c>
      <c r="U13" s="195">
        <v>130</v>
      </c>
      <c r="V13" s="239">
        <f t="shared" si="3"/>
        <v>314000</v>
      </c>
      <c r="W13" s="541">
        <v>0</v>
      </c>
      <c r="X13" s="521">
        <v>186000</v>
      </c>
      <c r="Y13" s="545">
        <v>0</v>
      </c>
      <c r="Z13" s="545">
        <v>0</v>
      </c>
      <c r="AA13" s="195">
        <v>128000</v>
      </c>
      <c r="AB13" s="118">
        <v>0</v>
      </c>
      <c r="AC13" s="2"/>
      <c r="AD13" s="159">
        <f t="shared" si="4"/>
        <v>0</v>
      </c>
      <c r="AE13" s="159">
        <f t="shared" si="5"/>
        <v>0</v>
      </c>
      <c r="AF13" s="159">
        <f t="shared" si="6"/>
        <v>0</v>
      </c>
      <c r="AG13" s="2"/>
      <c r="AH13" s="155"/>
      <c r="AI13" s="155"/>
      <c r="AJ13" s="2"/>
      <c r="AK13" s="6"/>
      <c r="AL13" s="2"/>
    </row>
    <row r="14" spans="2:38" ht="13" x14ac:dyDescent="0.3">
      <c r="B14" s="69">
        <v>8</v>
      </c>
      <c r="C14" s="7">
        <v>9</v>
      </c>
      <c r="D14" s="198">
        <v>0.75</v>
      </c>
      <c r="E14" s="70"/>
      <c r="F14" s="235">
        <v>4669000</v>
      </c>
      <c r="G14" s="463">
        <v>2580000</v>
      </c>
      <c r="H14" s="212">
        <f t="shared" si="1"/>
        <v>217150</v>
      </c>
      <c r="I14" s="216">
        <v>217120</v>
      </c>
      <c r="J14" s="155">
        <v>0</v>
      </c>
      <c r="K14" s="155">
        <v>20</v>
      </c>
      <c r="L14" s="155">
        <v>10</v>
      </c>
      <c r="M14" s="195">
        <v>0</v>
      </c>
      <c r="N14" s="558">
        <f t="shared" si="2"/>
        <v>1470130</v>
      </c>
      <c r="O14" s="216">
        <v>1438000</v>
      </c>
      <c r="P14" s="155">
        <v>0</v>
      </c>
      <c r="Q14" s="155">
        <v>22000</v>
      </c>
      <c r="R14" s="155">
        <v>10000</v>
      </c>
      <c r="S14" s="155">
        <v>10</v>
      </c>
      <c r="T14" s="155">
        <v>40</v>
      </c>
      <c r="U14" s="195">
        <v>80</v>
      </c>
      <c r="V14" s="526">
        <f t="shared" si="3"/>
        <v>329000</v>
      </c>
      <c r="W14" s="541">
        <v>0</v>
      </c>
      <c r="X14" s="521">
        <v>195000</v>
      </c>
      <c r="Y14" s="545">
        <v>0</v>
      </c>
      <c r="Z14" s="545">
        <v>0</v>
      </c>
      <c r="AA14" s="195">
        <v>134000</v>
      </c>
      <c r="AB14" s="118">
        <v>0</v>
      </c>
      <c r="AC14" s="2"/>
      <c r="AD14" s="159">
        <f t="shared" si="4"/>
        <v>0</v>
      </c>
      <c r="AE14" s="159">
        <f t="shared" si="5"/>
        <v>0</v>
      </c>
      <c r="AF14" s="159">
        <f t="shared" si="6"/>
        <v>0</v>
      </c>
      <c r="AG14" s="2"/>
      <c r="AH14" s="155"/>
      <c r="AI14" s="155"/>
      <c r="AJ14" s="2"/>
      <c r="AK14" s="6"/>
      <c r="AL14" s="2"/>
    </row>
    <row r="15" spans="2:38" ht="13" x14ac:dyDescent="0.3">
      <c r="B15" s="69">
        <v>9</v>
      </c>
      <c r="C15" s="7">
        <v>11</v>
      </c>
      <c r="D15" s="198">
        <v>0.70833333333333337</v>
      </c>
      <c r="E15" s="70"/>
      <c r="F15" s="235">
        <v>4194000</v>
      </c>
      <c r="G15" s="212">
        <v>2255000</v>
      </c>
      <c r="H15" s="212">
        <f t="shared" si="1"/>
        <v>214160</v>
      </c>
      <c r="I15" s="216">
        <v>214120</v>
      </c>
      <c r="J15" s="155">
        <v>0</v>
      </c>
      <c r="K15" s="155">
        <v>20</v>
      </c>
      <c r="L15" s="155">
        <v>20</v>
      </c>
      <c r="M15" s="195">
        <v>0</v>
      </c>
      <c r="N15" s="103">
        <f t="shared" si="2"/>
        <v>1234130</v>
      </c>
      <c r="O15" s="216">
        <v>1194000</v>
      </c>
      <c r="P15" s="155">
        <v>0</v>
      </c>
      <c r="Q15" s="155">
        <v>29000</v>
      </c>
      <c r="R15" s="155">
        <v>11000</v>
      </c>
      <c r="S15" s="155">
        <v>10</v>
      </c>
      <c r="T15" s="155">
        <v>40</v>
      </c>
      <c r="U15" s="195">
        <v>80</v>
      </c>
      <c r="V15" s="239">
        <f t="shared" si="3"/>
        <v>308000</v>
      </c>
      <c r="W15" s="541">
        <v>0</v>
      </c>
      <c r="X15" s="521">
        <v>179000</v>
      </c>
      <c r="Y15" s="545">
        <v>0</v>
      </c>
      <c r="Z15" s="545">
        <v>0</v>
      </c>
      <c r="AA15" s="195">
        <v>129000</v>
      </c>
      <c r="AB15" s="118">
        <v>0</v>
      </c>
      <c r="AC15" s="2"/>
      <c r="AD15" s="159">
        <f t="shared" si="4"/>
        <v>0</v>
      </c>
      <c r="AE15" s="159">
        <f t="shared" si="5"/>
        <v>0</v>
      </c>
      <c r="AF15" s="159">
        <f t="shared" si="6"/>
        <v>0</v>
      </c>
      <c r="AG15" s="2"/>
      <c r="AH15" s="155"/>
      <c r="AI15" s="155"/>
      <c r="AJ15" s="2"/>
      <c r="AK15" s="6"/>
      <c r="AL15" s="2"/>
    </row>
    <row r="16" spans="2:38" ht="13" x14ac:dyDescent="0.3">
      <c r="B16" s="69">
        <v>10</v>
      </c>
      <c r="C16" s="7">
        <v>5</v>
      </c>
      <c r="D16" s="198">
        <v>0.70833333333333337</v>
      </c>
      <c r="E16" s="70"/>
      <c r="F16" s="235">
        <v>3801000</v>
      </c>
      <c r="G16" s="212">
        <v>2021000</v>
      </c>
      <c r="H16" s="212">
        <f t="shared" si="1"/>
        <v>197150</v>
      </c>
      <c r="I16" s="216">
        <v>197120</v>
      </c>
      <c r="J16" s="155">
        <v>0</v>
      </c>
      <c r="K16" s="155">
        <v>10</v>
      </c>
      <c r="L16" s="155">
        <v>20</v>
      </c>
      <c r="M16" s="195">
        <v>0</v>
      </c>
      <c r="N16" s="103">
        <f t="shared" si="2"/>
        <v>1219210</v>
      </c>
      <c r="O16" s="216">
        <v>1181000</v>
      </c>
      <c r="P16" s="155">
        <v>0</v>
      </c>
      <c r="Q16" s="155">
        <v>27000</v>
      </c>
      <c r="R16" s="155">
        <v>11000</v>
      </c>
      <c r="S16" s="155">
        <v>10</v>
      </c>
      <c r="T16" s="155">
        <v>100</v>
      </c>
      <c r="U16" s="195">
        <v>100</v>
      </c>
      <c r="V16" s="239">
        <f t="shared" si="3"/>
        <v>294000</v>
      </c>
      <c r="W16" s="541">
        <v>0</v>
      </c>
      <c r="X16" s="521">
        <v>177000</v>
      </c>
      <c r="Y16" s="545">
        <v>0</v>
      </c>
      <c r="Z16" s="545">
        <v>0</v>
      </c>
      <c r="AA16" s="195">
        <v>117000</v>
      </c>
      <c r="AB16" s="118">
        <v>0</v>
      </c>
      <c r="AC16" s="2"/>
      <c r="AD16" s="159">
        <f t="shared" si="4"/>
        <v>0</v>
      </c>
      <c r="AE16" s="159">
        <f t="shared" si="5"/>
        <v>0</v>
      </c>
      <c r="AF16" s="159">
        <f t="shared" si="6"/>
        <v>0</v>
      </c>
      <c r="AG16" s="2"/>
      <c r="AH16" s="155"/>
      <c r="AI16" s="155"/>
    </row>
    <row r="17" spans="2:35" ht="13" x14ac:dyDescent="0.3">
      <c r="B17" s="69">
        <v>11</v>
      </c>
      <c r="C17" s="7">
        <v>11</v>
      </c>
      <c r="D17" s="198">
        <v>0.66666666666666663</v>
      </c>
      <c r="E17" s="70"/>
      <c r="F17" s="235">
        <v>3331000</v>
      </c>
      <c r="G17" s="212">
        <v>1907000</v>
      </c>
      <c r="H17" s="212">
        <f t="shared" si="1"/>
        <v>144140</v>
      </c>
      <c r="I17" s="216">
        <v>144120</v>
      </c>
      <c r="J17" s="155">
        <v>0</v>
      </c>
      <c r="K17" s="155">
        <v>10</v>
      </c>
      <c r="L17" s="155">
        <v>10</v>
      </c>
      <c r="M17" s="195">
        <v>0</v>
      </c>
      <c r="N17" s="103">
        <f t="shared" si="2"/>
        <v>860050</v>
      </c>
      <c r="O17" s="216">
        <v>833000</v>
      </c>
      <c r="P17" s="155">
        <v>0</v>
      </c>
      <c r="Q17" s="155">
        <v>19000</v>
      </c>
      <c r="R17" s="155">
        <v>8000</v>
      </c>
      <c r="S17" s="155">
        <v>10</v>
      </c>
      <c r="T17" s="155">
        <v>40</v>
      </c>
      <c r="U17" s="195">
        <v>0</v>
      </c>
      <c r="V17" s="239">
        <f t="shared" si="3"/>
        <v>185000</v>
      </c>
      <c r="W17" s="541">
        <v>0</v>
      </c>
      <c r="X17" s="521">
        <v>148000</v>
      </c>
      <c r="Y17" s="545">
        <v>0</v>
      </c>
      <c r="Z17" s="545">
        <v>0</v>
      </c>
      <c r="AA17" s="195">
        <v>37000</v>
      </c>
      <c r="AB17" s="118">
        <v>0</v>
      </c>
      <c r="AC17" s="2"/>
      <c r="AD17" s="159">
        <f t="shared" si="4"/>
        <v>0</v>
      </c>
      <c r="AE17" s="159">
        <f t="shared" si="5"/>
        <v>0</v>
      </c>
      <c r="AF17" s="159">
        <f t="shared" si="6"/>
        <v>0</v>
      </c>
      <c r="AG17" s="2"/>
      <c r="AH17" s="155"/>
      <c r="AI17" s="155"/>
    </row>
    <row r="18" spans="2:35" ht="13.5" thickBot="1" x14ac:dyDescent="0.35">
      <c r="B18" s="71">
        <v>12</v>
      </c>
      <c r="C18" s="17">
        <v>3</v>
      </c>
      <c r="D18" s="199">
        <v>0.625</v>
      </c>
      <c r="E18" s="72"/>
      <c r="F18" s="236">
        <v>2982000</v>
      </c>
      <c r="G18" s="213">
        <v>1624000</v>
      </c>
      <c r="H18" s="213">
        <f t="shared" si="1"/>
        <v>115140</v>
      </c>
      <c r="I18" s="515">
        <v>115120</v>
      </c>
      <c r="J18" s="512">
        <v>0</v>
      </c>
      <c r="K18" s="512">
        <v>10</v>
      </c>
      <c r="L18" s="512">
        <v>10</v>
      </c>
      <c r="M18" s="513">
        <v>0</v>
      </c>
      <c r="N18" s="104">
        <f t="shared" si="2"/>
        <v>793120</v>
      </c>
      <c r="O18" s="515">
        <v>760000</v>
      </c>
      <c r="P18" s="512">
        <v>0</v>
      </c>
      <c r="Q18" s="512">
        <v>24000</v>
      </c>
      <c r="R18" s="512">
        <v>9000</v>
      </c>
      <c r="S18" s="512">
        <v>10</v>
      </c>
      <c r="T18" s="512">
        <v>40</v>
      </c>
      <c r="U18" s="513">
        <v>70</v>
      </c>
      <c r="V18" s="507">
        <f t="shared" si="3"/>
        <v>270000</v>
      </c>
      <c r="W18" s="542">
        <v>0</v>
      </c>
      <c r="X18" s="522">
        <v>150000</v>
      </c>
      <c r="Y18" s="546">
        <v>0</v>
      </c>
      <c r="Z18" s="546">
        <v>0</v>
      </c>
      <c r="AA18" s="513">
        <v>120000</v>
      </c>
      <c r="AB18" s="119">
        <v>0</v>
      </c>
      <c r="AC18" s="2"/>
      <c r="AD18" s="159">
        <f t="shared" si="4"/>
        <v>0</v>
      </c>
      <c r="AE18" s="159">
        <f t="shared" si="5"/>
        <v>0</v>
      </c>
      <c r="AF18" s="159">
        <f t="shared" si="6"/>
        <v>0</v>
      </c>
      <c r="AG18" s="2"/>
      <c r="AH18" s="155"/>
      <c r="AI18" s="155"/>
    </row>
    <row r="19" spans="2:35" ht="13" x14ac:dyDescent="0.3">
      <c r="E19" s="8"/>
      <c r="F19" s="2">
        <f>MAX(F7:F18)</f>
        <v>4669000</v>
      </c>
      <c r="G19" s="2">
        <f>MAX(G7:G18)</f>
        <v>2580000</v>
      </c>
      <c r="H19" s="2">
        <f>MAX(H7:H18)</f>
        <v>226180</v>
      </c>
      <c r="I19" s="2"/>
      <c r="J19" s="2"/>
      <c r="K19" s="2"/>
      <c r="L19" s="2"/>
      <c r="M19" s="2"/>
      <c r="N19" s="2">
        <f>MAX(N7:N18)</f>
        <v>1470130</v>
      </c>
      <c r="O19" s="2"/>
      <c r="P19" s="2"/>
      <c r="Q19" s="2"/>
      <c r="R19" s="2"/>
      <c r="S19" s="2"/>
      <c r="T19" s="2"/>
      <c r="U19" s="2"/>
      <c r="V19" s="2">
        <f>MAX(V7:V18)</f>
        <v>329000</v>
      </c>
      <c r="W19" s="516"/>
      <c r="X19" s="2"/>
      <c r="Y19" s="2"/>
      <c r="Z19" s="2"/>
      <c r="AA19" s="2"/>
      <c r="AB19" s="2">
        <f>MAX(AB7:AB18)</f>
        <v>0</v>
      </c>
      <c r="AC19" s="26"/>
      <c r="AD19" s="26"/>
      <c r="AE19" s="26"/>
      <c r="AF19" s="26"/>
    </row>
    <row r="20" spans="2:35" ht="13" x14ac:dyDescent="0.3">
      <c r="B20" s="121"/>
      <c r="G20" s="217"/>
      <c r="P20" s="121"/>
      <c r="X20" s="121"/>
    </row>
    <row r="21" spans="2:35" ht="13.5" thickBot="1" x14ac:dyDescent="0.35">
      <c r="B21" s="1"/>
      <c r="C21" s="1"/>
      <c r="D21" s="1"/>
      <c r="E21" s="1"/>
      <c r="F21" s="607" t="s">
        <v>71</v>
      </c>
      <c r="G21" s="607"/>
      <c r="H21" s="1"/>
      <c r="I21" s="1"/>
      <c r="J21" s="1"/>
      <c r="K21" s="1"/>
      <c r="L21" s="1"/>
      <c r="M21" s="1"/>
      <c r="N21" s="1"/>
      <c r="O21" s="1"/>
      <c r="P21" s="608" t="s">
        <v>68</v>
      </c>
      <c r="Q21" s="608"/>
      <c r="R21" s="608"/>
      <c r="S21" s="608"/>
      <c r="T21" s="608"/>
      <c r="U21" s="608"/>
      <c r="V21" s="608"/>
      <c r="W21" s="608"/>
      <c r="X21" s="1"/>
      <c r="Y21" s="1"/>
      <c r="Z21" s="1"/>
      <c r="AA21" s="608" t="s">
        <v>69</v>
      </c>
      <c r="AB21" s="608"/>
      <c r="AC21" s="608"/>
      <c r="AD21" s="1"/>
      <c r="AE21" s="1"/>
      <c r="AF21" s="1"/>
      <c r="AG21" s="1"/>
      <c r="AH21" s="1"/>
    </row>
    <row r="22" spans="2:35" ht="13" thickBot="1" x14ac:dyDescent="0.3">
      <c r="B22" s="73"/>
      <c r="C22" s="74"/>
      <c r="D22" s="74"/>
      <c r="E22" s="73"/>
      <c r="F22" s="609" t="s">
        <v>65</v>
      </c>
      <c r="G22" s="610"/>
      <c r="H22" s="611" t="s">
        <v>24</v>
      </c>
      <c r="I22" s="612"/>
      <c r="J22" s="612"/>
      <c r="K22" s="612"/>
      <c r="L22" s="612"/>
      <c r="M22" s="612"/>
      <c r="N22" s="612"/>
      <c r="O22" s="613"/>
      <c r="P22" s="611" t="s">
        <v>226</v>
      </c>
      <c r="Q22" s="612"/>
      <c r="R22" s="612"/>
      <c r="S22" s="612"/>
      <c r="T22" s="612"/>
      <c r="U22" s="612"/>
      <c r="V22" s="612"/>
      <c r="W22" s="613"/>
      <c r="X22" s="614" t="s">
        <v>106</v>
      </c>
      <c r="Y22" s="615"/>
      <c r="Z22" s="616"/>
      <c r="AA22" s="614" t="s">
        <v>107</v>
      </c>
      <c r="AB22" s="615"/>
      <c r="AC22" s="616"/>
    </row>
    <row r="23" spans="2:35" ht="13" x14ac:dyDescent="0.3">
      <c r="B23" s="76" t="s">
        <v>0</v>
      </c>
      <c r="C23" s="77" t="s">
        <v>1</v>
      </c>
      <c r="D23" s="77" t="s">
        <v>2</v>
      </c>
      <c r="E23" s="76"/>
      <c r="F23" s="49" t="s">
        <v>22</v>
      </c>
      <c r="G23" s="78" t="s">
        <v>23</v>
      </c>
      <c r="H23" s="51" t="s">
        <v>12</v>
      </c>
      <c r="I23" s="49" t="s">
        <v>32</v>
      </c>
      <c r="J23" s="48" t="s">
        <v>28</v>
      </c>
      <c r="K23" s="48" t="s">
        <v>29</v>
      </c>
      <c r="L23" s="48" t="s">
        <v>30</v>
      </c>
      <c r="M23" s="48" t="s">
        <v>31</v>
      </c>
      <c r="N23" s="48" t="s">
        <v>33</v>
      </c>
      <c r="O23" s="57" t="s">
        <v>34</v>
      </c>
      <c r="P23" s="111" t="s">
        <v>12</v>
      </c>
      <c r="Q23" s="49" t="s">
        <v>32</v>
      </c>
      <c r="R23" s="48" t="s">
        <v>28</v>
      </c>
      <c r="S23" s="48" t="s">
        <v>29</v>
      </c>
      <c r="T23" s="48" t="s">
        <v>30</v>
      </c>
      <c r="U23" s="48" t="s">
        <v>31</v>
      </c>
      <c r="V23" s="48" t="s">
        <v>33</v>
      </c>
      <c r="W23" s="57" t="s">
        <v>34</v>
      </c>
      <c r="X23" s="116" t="s">
        <v>12</v>
      </c>
      <c r="Y23" s="4" t="s">
        <v>4</v>
      </c>
      <c r="Z23" s="4" t="s">
        <v>9</v>
      </c>
      <c r="AA23" s="111" t="s">
        <v>12</v>
      </c>
      <c r="AB23" s="4" t="s">
        <v>4</v>
      </c>
      <c r="AC23" s="300" t="s">
        <v>9</v>
      </c>
    </row>
    <row r="24" spans="2:35" ht="13" thickBot="1" x14ac:dyDescent="0.3">
      <c r="B24" s="80"/>
      <c r="C24" s="81"/>
      <c r="D24" s="81"/>
      <c r="E24" s="80"/>
      <c r="F24" s="80"/>
      <c r="G24" s="84"/>
      <c r="H24" s="83"/>
      <c r="I24" s="215" t="s">
        <v>40</v>
      </c>
      <c r="J24" s="109" t="s">
        <v>41</v>
      </c>
      <c r="K24" s="109" t="s">
        <v>42</v>
      </c>
      <c r="L24" s="109" t="s">
        <v>38</v>
      </c>
      <c r="M24" s="109" t="s">
        <v>43</v>
      </c>
      <c r="N24" s="109" t="s">
        <v>44</v>
      </c>
      <c r="O24" s="110" t="s">
        <v>45</v>
      </c>
      <c r="P24" s="112"/>
      <c r="Q24" s="215" t="s">
        <v>40</v>
      </c>
      <c r="R24" s="109" t="s">
        <v>41</v>
      </c>
      <c r="S24" s="109" t="s">
        <v>42</v>
      </c>
      <c r="T24" s="109" t="s">
        <v>38</v>
      </c>
      <c r="U24" s="109" t="s">
        <v>43</v>
      </c>
      <c r="V24" s="109" t="s">
        <v>44</v>
      </c>
      <c r="W24" s="110" t="s">
        <v>45</v>
      </c>
      <c r="X24" s="115"/>
      <c r="Y24" s="3"/>
      <c r="Z24" s="3"/>
      <c r="AA24" s="117"/>
      <c r="AB24" s="85"/>
      <c r="AC24" s="149"/>
    </row>
    <row r="25" spans="2:35" x14ac:dyDescent="0.25">
      <c r="B25" s="9"/>
      <c r="E25" s="24"/>
      <c r="F25" s="24"/>
      <c r="G25" s="23"/>
      <c r="H25" s="9"/>
      <c r="I25" s="24"/>
      <c r="J25" s="32"/>
      <c r="K25" s="32"/>
      <c r="L25" s="32"/>
      <c r="M25" s="32"/>
      <c r="N25" s="32"/>
      <c r="O25" s="23"/>
      <c r="P25" s="68"/>
      <c r="Q25" s="535">
        <v>0.78559999999999997</v>
      </c>
      <c r="R25" s="356">
        <v>0</v>
      </c>
      <c r="S25" s="356">
        <v>9.4000000000000004E-3</v>
      </c>
      <c r="T25" s="535">
        <v>0.20499999999999999</v>
      </c>
      <c r="U25" s="356">
        <v>0</v>
      </c>
      <c r="V25" s="356">
        <v>0</v>
      </c>
      <c r="W25" s="356">
        <v>0</v>
      </c>
      <c r="X25" s="599"/>
      <c r="Y25" s="24"/>
      <c r="Z25" s="23"/>
      <c r="AA25" s="68"/>
      <c r="AB25" s="368"/>
      <c r="AC25" s="369"/>
    </row>
    <row r="26" spans="2:35" ht="13" x14ac:dyDescent="0.3">
      <c r="B26" s="69">
        <f t="shared" ref="B26:D37" si="7">+B7</f>
        <v>1</v>
      </c>
      <c r="C26" s="7">
        <f t="shared" si="7"/>
        <v>16</v>
      </c>
      <c r="D26" s="87">
        <f t="shared" si="7"/>
        <v>0.375</v>
      </c>
      <c r="E26" s="88"/>
      <c r="F26" s="19">
        <v>0</v>
      </c>
      <c r="G26" s="29">
        <f>+'2023 DSM'!L6</f>
        <v>24750</v>
      </c>
      <c r="H26" s="19">
        <v>0</v>
      </c>
      <c r="I26" s="69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27">
        <v>0</v>
      </c>
      <c r="P26" s="113">
        <f>+('2023 DSM'!D6)*1000</f>
        <v>57980</v>
      </c>
      <c r="Q26" s="7">
        <f>+P26*$Q$25</f>
        <v>45549.087999999996</v>
      </c>
      <c r="R26" s="7">
        <f>+P26*$R$25</f>
        <v>0</v>
      </c>
      <c r="S26" s="7">
        <f>+P26*$S$25</f>
        <v>545.01200000000006</v>
      </c>
      <c r="T26" s="7">
        <f>+P26*$T$25</f>
        <v>11885.9</v>
      </c>
      <c r="U26" s="7">
        <f>+P26*$U$25</f>
        <v>0</v>
      </c>
      <c r="V26" s="7">
        <f>+P26*$V$25</f>
        <v>0</v>
      </c>
      <c r="W26" s="7">
        <f>+P26*$W$25</f>
        <v>0</v>
      </c>
      <c r="X26" s="105">
        <v>0</v>
      </c>
      <c r="Y26" s="69">
        <v>0</v>
      </c>
      <c r="Z26" s="27">
        <v>0</v>
      </c>
      <c r="AA26" s="361">
        <f>'2023 DSM'!M6</f>
        <v>40000</v>
      </c>
      <c r="AB26" s="69">
        <f>+(('2023 DSM'!C6*1000)*AB$39)+(('2023 DSM'!E6*1000)*AB$40)</f>
        <v>0</v>
      </c>
      <c r="AC26" s="27">
        <f>+(('2023 DSM'!C6*1000)*AC$39)+(('2023 DSM'!E6*1000)*AC$40)</f>
        <v>40000</v>
      </c>
      <c r="AD26" s="2"/>
      <c r="AE26" s="2"/>
    </row>
    <row r="27" spans="2:35" ht="13" x14ac:dyDescent="0.3">
      <c r="B27" s="69">
        <f t="shared" si="7"/>
        <v>2</v>
      </c>
      <c r="C27" s="7">
        <f t="shared" si="7"/>
        <v>23</v>
      </c>
      <c r="D27" s="87">
        <f t="shared" si="7"/>
        <v>0.66666666666666663</v>
      </c>
      <c r="E27" s="88"/>
      <c r="F27" s="19">
        <v>0</v>
      </c>
      <c r="G27" s="29">
        <f>+'2023 DSM'!L7</f>
        <v>19766.289956121895</v>
      </c>
      <c r="H27" s="19">
        <v>0</v>
      </c>
      <c r="I27" s="69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27">
        <v>0</v>
      </c>
      <c r="P27" s="113">
        <f>+('2023 DSM'!D7)*1000</f>
        <v>57980</v>
      </c>
      <c r="Q27" s="7">
        <f t="shared" ref="Q27:Q37" si="8">+P27*$Q$25</f>
        <v>45549.087999999996</v>
      </c>
      <c r="R27" s="7">
        <f t="shared" ref="R27:R37" si="9">+P27*$R$25</f>
        <v>0</v>
      </c>
      <c r="S27" s="7">
        <f t="shared" ref="S27:S37" si="10">+P27*$S$25</f>
        <v>545.01200000000006</v>
      </c>
      <c r="T27" s="7">
        <f t="shared" ref="T27:T37" si="11">+P27*$T$25</f>
        <v>11885.9</v>
      </c>
      <c r="U27" s="7">
        <f t="shared" ref="U27:U37" si="12">+P27*$U$25</f>
        <v>0</v>
      </c>
      <c r="V27" s="7">
        <f t="shared" ref="V27:V37" si="13">+P27*$V$25</f>
        <v>0</v>
      </c>
      <c r="W27" s="7">
        <f t="shared" ref="W27:W37" si="14">+P27*$W$25</f>
        <v>0</v>
      </c>
      <c r="X27" s="105">
        <v>0</v>
      </c>
      <c r="Y27" s="69">
        <v>0</v>
      </c>
      <c r="Z27" s="27">
        <v>0</v>
      </c>
      <c r="AA27" s="298">
        <f>'2023 DSM'!M7</f>
        <v>40000</v>
      </c>
      <c r="AB27" s="69">
        <f>+(('2023 DSM'!C7*1000)*AB$39)+(('2023 DSM'!E7*1000)*AB$40)</f>
        <v>0</v>
      </c>
      <c r="AC27" s="27">
        <f>+(('2023 DSM'!C7*1000)*AC$39)+(('2023 DSM'!E7*1000)*AC$40)</f>
        <v>40000</v>
      </c>
      <c r="AE27" s="2"/>
    </row>
    <row r="28" spans="2:35" ht="13" x14ac:dyDescent="0.3">
      <c r="B28" s="69">
        <f t="shared" si="7"/>
        <v>3</v>
      </c>
      <c r="C28" s="7">
        <f t="shared" si="7"/>
        <v>27</v>
      </c>
      <c r="D28" s="87">
        <f t="shared" si="7"/>
        <v>0.75</v>
      </c>
      <c r="E28" s="88"/>
      <c r="F28" s="19">
        <v>0</v>
      </c>
      <c r="G28" s="29">
        <f>+'2023 DSM'!L8</f>
        <v>12144.269307612831</v>
      </c>
      <c r="H28" s="19">
        <v>0</v>
      </c>
      <c r="I28" s="69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27">
        <v>0</v>
      </c>
      <c r="P28" s="113">
        <f>+('2023 DSM'!D8)*1000</f>
        <v>59293</v>
      </c>
      <c r="Q28" s="7">
        <f t="shared" si="8"/>
        <v>46580.580799999996</v>
      </c>
      <c r="R28" s="7">
        <f t="shared" si="9"/>
        <v>0</v>
      </c>
      <c r="S28" s="7">
        <f t="shared" si="10"/>
        <v>557.35419999999999</v>
      </c>
      <c r="T28" s="7">
        <f t="shared" si="11"/>
        <v>12155.064999999999</v>
      </c>
      <c r="U28" s="7">
        <f t="shared" si="12"/>
        <v>0</v>
      </c>
      <c r="V28" s="7">
        <f t="shared" si="13"/>
        <v>0</v>
      </c>
      <c r="W28" s="7">
        <f t="shared" si="14"/>
        <v>0</v>
      </c>
      <c r="X28" s="105">
        <v>0</v>
      </c>
      <c r="Y28" s="69">
        <v>0</v>
      </c>
      <c r="Z28" s="27">
        <v>0</v>
      </c>
      <c r="AA28" s="361">
        <f>'2023 DSM'!M8</f>
        <v>40000</v>
      </c>
      <c r="AB28" s="69">
        <f>+(('2023 DSM'!C8*1000)*AB$39)+(('2023 DSM'!E8*1000)*AB$40)</f>
        <v>0</v>
      </c>
      <c r="AC28" s="27">
        <f>+(('2023 DSM'!C8*1000)*AC$39)+(('2023 DSM'!E8*1000)*AC$40)</f>
        <v>40000</v>
      </c>
      <c r="AE28" s="2"/>
    </row>
    <row r="29" spans="2:35" ht="13" x14ac:dyDescent="0.3">
      <c r="B29" s="69">
        <f t="shared" si="7"/>
        <v>4</v>
      </c>
      <c r="C29" s="89">
        <f t="shared" si="7"/>
        <v>4</v>
      </c>
      <c r="D29" s="90">
        <f t="shared" si="7"/>
        <v>0.75</v>
      </c>
      <c r="E29" s="88"/>
      <c r="F29" s="19">
        <v>0</v>
      </c>
      <c r="G29" s="29">
        <f>+'2023 DSM'!L9</f>
        <v>13829.339854647184</v>
      </c>
      <c r="H29" s="19">
        <v>0</v>
      </c>
      <c r="I29" s="69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27">
        <v>0</v>
      </c>
      <c r="P29" s="113">
        <f>+('2023 DSM'!D9)*1000</f>
        <v>59293</v>
      </c>
      <c r="Q29" s="7">
        <f t="shared" si="8"/>
        <v>46580.580799999996</v>
      </c>
      <c r="R29" s="7">
        <f t="shared" si="9"/>
        <v>0</v>
      </c>
      <c r="S29" s="7">
        <f t="shared" si="10"/>
        <v>557.35419999999999</v>
      </c>
      <c r="T29" s="7">
        <f t="shared" si="11"/>
        <v>12155.064999999999</v>
      </c>
      <c r="U29" s="7">
        <f t="shared" si="12"/>
        <v>0</v>
      </c>
      <c r="V29" s="7">
        <f t="shared" si="13"/>
        <v>0</v>
      </c>
      <c r="W29" s="7">
        <f t="shared" si="14"/>
        <v>0</v>
      </c>
      <c r="X29" s="105">
        <v>0</v>
      </c>
      <c r="Y29" s="69">
        <v>0</v>
      </c>
      <c r="Z29" s="27">
        <v>0</v>
      </c>
      <c r="AA29" s="298">
        <f>'2023 DSM'!M9</f>
        <v>40311</v>
      </c>
      <c r="AB29" s="69">
        <f>+(('2023 DSM'!C9*1000)*AB$39)+(('2023 DSM'!E9*1000)*AB$40)</f>
        <v>4.0430000000000001</v>
      </c>
      <c r="AC29" s="27">
        <f>+(('2023 DSM'!C9*1000)*AC$39)+(('2023 DSM'!E9*1000)*AC$40)</f>
        <v>40306.957000000002</v>
      </c>
      <c r="AE29" s="2"/>
    </row>
    <row r="30" spans="2:35" ht="13" x14ac:dyDescent="0.3">
      <c r="B30" s="69">
        <f t="shared" si="7"/>
        <v>5</v>
      </c>
      <c r="C30" s="7">
        <f t="shared" si="7"/>
        <v>11</v>
      </c>
      <c r="D30" s="87">
        <f t="shared" si="7"/>
        <v>0.75</v>
      </c>
      <c r="E30" s="88"/>
      <c r="F30" s="19">
        <v>0</v>
      </c>
      <c r="G30" s="29">
        <f>+'2023 DSM'!L10</f>
        <v>16212.313425130713</v>
      </c>
      <c r="H30" s="19">
        <v>0</v>
      </c>
      <c r="I30" s="69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27">
        <v>0</v>
      </c>
      <c r="P30" s="113">
        <f>+('2023 DSM'!D10)*1000</f>
        <v>59293</v>
      </c>
      <c r="Q30" s="7">
        <f t="shared" si="8"/>
        <v>46580.580799999996</v>
      </c>
      <c r="R30" s="7">
        <f t="shared" si="9"/>
        <v>0</v>
      </c>
      <c r="S30" s="7">
        <f t="shared" si="10"/>
        <v>557.35419999999999</v>
      </c>
      <c r="T30" s="7">
        <f t="shared" si="11"/>
        <v>12155.064999999999</v>
      </c>
      <c r="U30" s="7">
        <f t="shared" si="12"/>
        <v>0</v>
      </c>
      <c r="V30" s="7">
        <f t="shared" si="13"/>
        <v>0</v>
      </c>
      <c r="W30" s="7">
        <f t="shared" si="14"/>
        <v>0</v>
      </c>
      <c r="X30" s="105">
        <v>0</v>
      </c>
      <c r="Y30" s="69">
        <v>0</v>
      </c>
      <c r="Z30" s="27">
        <v>0</v>
      </c>
      <c r="AA30" s="361">
        <f>'2023 DSM'!M10</f>
        <v>40311</v>
      </c>
      <c r="AB30" s="69">
        <f>+(('2023 DSM'!C10*1000)*AB$39)+(('2023 DSM'!E10*1000)*AB$40)</f>
        <v>4.0430000000000001</v>
      </c>
      <c r="AC30" s="27">
        <f>+(('2023 DSM'!C10*1000)*AC$39)+(('2023 DSM'!E10*1000)*AC$40)</f>
        <v>40306.957000000002</v>
      </c>
      <c r="AE30" s="2"/>
    </row>
    <row r="31" spans="2:35" ht="13" x14ac:dyDescent="0.3">
      <c r="B31" s="69">
        <f t="shared" si="7"/>
        <v>6</v>
      </c>
      <c r="C31" s="7">
        <f t="shared" si="7"/>
        <v>29</v>
      </c>
      <c r="D31" s="87">
        <f t="shared" si="7"/>
        <v>0.70833333333333337</v>
      </c>
      <c r="E31" s="88"/>
      <c r="F31" s="19">
        <v>0</v>
      </c>
      <c r="G31" s="29">
        <f>+'2023 DSM'!L11</f>
        <v>17250</v>
      </c>
      <c r="H31" s="19">
        <v>0</v>
      </c>
      <c r="I31" s="69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27">
        <v>0</v>
      </c>
      <c r="P31" s="113">
        <f>+('2023 DSM'!D11)*1000</f>
        <v>59293</v>
      </c>
      <c r="Q31" s="7">
        <f t="shared" si="8"/>
        <v>46580.580799999996</v>
      </c>
      <c r="R31" s="7">
        <f t="shared" si="9"/>
        <v>0</v>
      </c>
      <c r="S31" s="7">
        <f t="shared" si="10"/>
        <v>557.35419999999999</v>
      </c>
      <c r="T31" s="7">
        <f t="shared" si="11"/>
        <v>12155.064999999999</v>
      </c>
      <c r="U31" s="7">
        <f t="shared" si="12"/>
        <v>0</v>
      </c>
      <c r="V31" s="7">
        <f t="shared" si="13"/>
        <v>0</v>
      </c>
      <c r="W31" s="7">
        <f t="shared" si="14"/>
        <v>0</v>
      </c>
      <c r="X31" s="105">
        <v>0</v>
      </c>
      <c r="Y31" s="69">
        <v>0</v>
      </c>
      <c r="Z31" s="27">
        <v>0</v>
      </c>
      <c r="AA31" s="298">
        <f>'2023 DSM'!M11</f>
        <v>40311</v>
      </c>
      <c r="AB31" s="69">
        <f>+(('2023 DSM'!C11*1000)*AB$39)+(('2023 DSM'!E11*1000)*AB$40)</f>
        <v>4.0430000000000001</v>
      </c>
      <c r="AC31" s="27">
        <f>+(('2023 DSM'!C11*1000)*AC$39)+(('2023 DSM'!E11*1000)*AC$40)</f>
        <v>40306.957000000002</v>
      </c>
      <c r="AE31" s="2"/>
    </row>
    <row r="32" spans="2:35" ht="13" x14ac:dyDescent="0.3">
      <c r="B32" s="69">
        <f t="shared" si="7"/>
        <v>7</v>
      </c>
      <c r="C32" s="7">
        <f t="shared" si="7"/>
        <v>5</v>
      </c>
      <c r="D32" s="87">
        <f t="shared" si="7"/>
        <v>0.625</v>
      </c>
      <c r="E32" s="88"/>
      <c r="F32" s="19">
        <v>0</v>
      </c>
      <c r="G32" s="29">
        <f>+'2023 DSM'!L12</f>
        <v>17250</v>
      </c>
      <c r="H32" s="19">
        <v>0</v>
      </c>
      <c r="I32" s="69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27">
        <v>0</v>
      </c>
      <c r="P32" s="113">
        <f>+('2023 DSM'!D12)*1000</f>
        <v>59293</v>
      </c>
      <c r="Q32" s="7">
        <f t="shared" si="8"/>
        <v>46580.580799999996</v>
      </c>
      <c r="R32" s="7">
        <f t="shared" si="9"/>
        <v>0</v>
      </c>
      <c r="S32" s="7">
        <f t="shared" si="10"/>
        <v>557.35419999999999</v>
      </c>
      <c r="T32" s="7">
        <f t="shared" si="11"/>
        <v>12155.064999999999</v>
      </c>
      <c r="U32" s="7">
        <f t="shared" si="12"/>
        <v>0</v>
      </c>
      <c r="V32" s="7">
        <f t="shared" si="13"/>
        <v>0</v>
      </c>
      <c r="W32" s="7">
        <f t="shared" si="14"/>
        <v>0</v>
      </c>
      <c r="X32" s="105">
        <v>0</v>
      </c>
      <c r="Y32" s="69">
        <v>0</v>
      </c>
      <c r="Z32" s="27">
        <v>0</v>
      </c>
      <c r="AA32" s="361">
        <f>'2023 DSM'!M12</f>
        <v>40311</v>
      </c>
      <c r="AB32" s="69">
        <f>+(('2023 DSM'!C12*1000)*AB$39)+(('2023 DSM'!E12*1000)*AB$40)</f>
        <v>4.0430000000000001</v>
      </c>
      <c r="AC32" s="27">
        <f>+(('2023 DSM'!C12*1000)*AC$39)+(('2023 DSM'!E12*1000)*AC$40)</f>
        <v>40306.957000000002</v>
      </c>
      <c r="AE32" s="2"/>
    </row>
    <row r="33" spans="2:34" ht="13" x14ac:dyDescent="0.3">
      <c r="B33" s="69">
        <f t="shared" si="7"/>
        <v>8</v>
      </c>
      <c r="C33" s="7">
        <f t="shared" si="7"/>
        <v>9</v>
      </c>
      <c r="D33" s="87">
        <f t="shared" si="7"/>
        <v>0.75</v>
      </c>
      <c r="E33" s="88"/>
      <c r="F33" s="19">
        <v>0</v>
      </c>
      <c r="G33" s="29">
        <f>+'2023 DSM'!L13</f>
        <v>17250</v>
      </c>
      <c r="H33" s="19">
        <v>0</v>
      </c>
      <c r="I33" s="69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27">
        <v>0</v>
      </c>
      <c r="P33" s="113">
        <f>+('2023 DSM'!D13)*1000</f>
        <v>59293</v>
      </c>
      <c r="Q33" s="7">
        <f t="shared" si="8"/>
        <v>46580.580799999996</v>
      </c>
      <c r="R33" s="7">
        <f t="shared" si="9"/>
        <v>0</v>
      </c>
      <c r="S33" s="7">
        <f t="shared" si="10"/>
        <v>557.35419999999999</v>
      </c>
      <c r="T33" s="7">
        <f t="shared" si="11"/>
        <v>12155.064999999999</v>
      </c>
      <c r="U33" s="7">
        <f t="shared" si="12"/>
        <v>0</v>
      </c>
      <c r="V33" s="7">
        <f t="shared" si="13"/>
        <v>0</v>
      </c>
      <c r="W33" s="7">
        <f t="shared" si="14"/>
        <v>0</v>
      </c>
      <c r="X33" s="105">
        <v>0</v>
      </c>
      <c r="Y33" s="69">
        <v>0</v>
      </c>
      <c r="Z33" s="27">
        <v>0</v>
      </c>
      <c r="AA33" s="298">
        <f>'2023 DSM'!M13</f>
        <v>40311</v>
      </c>
      <c r="AB33" s="69">
        <f>+(('2023 DSM'!C13*1000)*AB$39)+(('2023 DSM'!E13*1000)*AB$40)</f>
        <v>4.0430000000000001</v>
      </c>
      <c r="AC33" s="27">
        <f>+(('2023 DSM'!C13*1000)*AC$39)+(('2023 DSM'!E13*1000)*AC$40)</f>
        <v>40306.957000000002</v>
      </c>
      <c r="AE33" s="2"/>
    </row>
    <row r="34" spans="2:34" ht="13" x14ac:dyDescent="0.3">
      <c r="B34" s="69">
        <f t="shared" si="7"/>
        <v>9</v>
      </c>
      <c r="C34" s="7">
        <f t="shared" si="7"/>
        <v>11</v>
      </c>
      <c r="D34" s="87">
        <f t="shared" si="7"/>
        <v>0.70833333333333337</v>
      </c>
      <c r="E34" s="88"/>
      <c r="F34" s="19">
        <v>0</v>
      </c>
      <c r="G34" s="29">
        <f>+'2023 DSM'!L14</f>
        <v>16656.326113189039</v>
      </c>
      <c r="H34" s="19">
        <v>0</v>
      </c>
      <c r="I34" s="69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27">
        <v>0</v>
      </c>
      <c r="P34" s="113">
        <f>+('2023 DSM'!D14)*1000</f>
        <v>59293</v>
      </c>
      <c r="Q34" s="7">
        <f t="shared" si="8"/>
        <v>46580.580799999996</v>
      </c>
      <c r="R34" s="7">
        <f t="shared" si="9"/>
        <v>0</v>
      </c>
      <c r="S34" s="7">
        <f t="shared" si="10"/>
        <v>557.35419999999999</v>
      </c>
      <c r="T34" s="7">
        <f t="shared" si="11"/>
        <v>12155.064999999999</v>
      </c>
      <c r="U34" s="7">
        <f t="shared" si="12"/>
        <v>0</v>
      </c>
      <c r="V34" s="7">
        <f t="shared" si="13"/>
        <v>0</v>
      </c>
      <c r="W34" s="7">
        <f t="shared" si="14"/>
        <v>0</v>
      </c>
      <c r="X34" s="105">
        <v>0</v>
      </c>
      <c r="Y34" s="69">
        <v>0</v>
      </c>
      <c r="Z34" s="27">
        <v>0</v>
      </c>
      <c r="AA34" s="361">
        <f>'2023 DSM'!M14</f>
        <v>40311</v>
      </c>
      <c r="AB34" s="69">
        <f>+(('2023 DSM'!C14*1000)*AB$39)+(('2023 DSM'!E14*1000)*AB$40)</f>
        <v>4.0430000000000001</v>
      </c>
      <c r="AC34" s="27">
        <f>+(('2023 DSM'!C14*1000)*AC$39)+(('2023 DSM'!E14*1000)*AC$40)</f>
        <v>40306.957000000002</v>
      </c>
      <c r="AE34" s="2"/>
    </row>
    <row r="35" spans="2:34" ht="13" x14ac:dyDescent="0.3">
      <c r="B35" s="69">
        <f t="shared" si="7"/>
        <v>10</v>
      </c>
      <c r="C35" s="7">
        <f t="shared" si="7"/>
        <v>5</v>
      </c>
      <c r="D35" s="87">
        <f t="shared" si="7"/>
        <v>0.70833333333333337</v>
      </c>
      <c r="E35" s="88"/>
      <c r="F35" s="19">
        <v>0</v>
      </c>
      <c r="G35" s="29">
        <f>+'2023 DSM'!L15</f>
        <v>15006.030815887736</v>
      </c>
      <c r="H35" s="19">
        <v>0</v>
      </c>
      <c r="I35" s="69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27">
        <v>0</v>
      </c>
      <c r="P35" s="113">
        <f>+('2023 DSM'!D15)*1000</f>
        <v>59293</v>
      </c>
      <c r="Q35" s="7">
        <f t="shared" si="8"/>
        <v>46580.580799999996</v>
      </c>
      <c r="R35" s="7">
        <f t="shared" si="9"/>
        <v>0</v>
      </c>
      <c r="S35" s="7">
        <f t="shared" si="10"/>
        <v>557.35419999999999</v>
      </c>
      <c r="T35" s="7">
        <f t="shared" si="11"/>
        <v>12155.064999999999</v>
      </c>
      <c r="U35" s="7">
        <f t="shared" si="12"/>
        <v>0</v>
      </c>
      <c r="V35" s="7">
        <f t="shared" si="13"/>
        <v>0</v>
      </c>
      <c r="W35" s="7">
        <f t="shared" si="14"/>
        <v>0</v>
      </c>
      <c r="X35" s="105">
        <v>0</v>
      </c>
      <c r="Y35" s="69">
        <v>0</v>
      </c>
      <c r="Z35" s="27">
        <v>0</v>
      </c>
      <c r="AA35" s="298">
        <f>'2023 DSM'!M15</f>
        <v>40311</v>
      </c>
      <c r="AB35" s="69">
        <f>+(('2023 DSM'!C15*1000)*AB$39)+(('2023 DSM'!E15*1000)*AB$40)</f>
        <v>4.0430000000000001</v>
      </c>
      <c r="AC35" s="27">
        <f>+(('2023 DSM'!C15*1000)*AC$39)+(('2023 DSM'!E15*1000)*AC$40)</f>
        <v>40306.957000000002</v>
      </c>
      <c r="AE35" s="2"/>
    </row>
    <row r="36" spans="2:34" ht="13" x14ac:dyDescent="0.3">
      <c r="B36" s="69">
        <f t="shared" si="7"/>
        <v>11</v>
      </c>
      <c r="C36" s="7">
        <f t="shared" si="7"/>
        <v>11</v>
      </c>
      <c r="D36" s="87">
        <f t="shared" si="7"/>
        <v>0.66666666666666663</v>
      </c>
      <c r="E36" s="88"/>
      <c r="F36" s="19">
        <v>0</v>
      </c>
      <c r="G36" s="29">
        <f>+'2023 DSM'!L16</f>
        <v>11604.89454284543</v>
      </c>
      <c r="H36" s="19">
        <v>0</v>
      </c>
      <c r="I36" s="69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27">
        <v>0</v>
      </c>
      <c r="P36" s="113">
        <f>+('2023 DSM'!D16)*1000</f>
        <v>59293</v>
      </c>
      <c r="Q36" s="7">
        <f t="shared" si="8"/>
        <v>46580.580799999996</v>
      </c>
      <c r="R36" s="7">
        <f t="shared" si="9"/>
        <v>0</v>
      </c>
      <c r="S36" s="7">
        <f t="shared" si="10"/>
        <v>557.35419999999999</v>
      </c>
      <c r="T36" s="7">
        <f t="shared" si="11"/>
        <v>12155.064999999999</v>
      </c>
      <c r="U36" s="7">
        <f t="shared" si="12"/>
        <v>0</v>
      </c>
      <c r="V36" s="7">
        <f t="shared" si="13"/>
        <v>0</v>
      </c>
      <c r="W36" s="7">
        <f t="shared" si="14"/>
        <v>0</v>
      </c>
      <c r="X36" s="105">
        <v>0</v>
      </c>
      <c r="Y36" s="69">
        <v>0</v>
      </c>
      <c r="Z36" s="27">
        <v>0</v>
      </c>
      <c r="AA36" s="361">
        <f>'2023 DSM'!M16</f>
        <v>40000</v>
      </c>
      <c r="AB36" s="69">
        <f>+(('2023 DSM'!C16*1000)*AB$39)+(('2023 DSM'!E16*1000)*AB$40)</f>
        <v>0</v>
      </c>
      <c r="AC36" s="27">
        <f>+(('2023 DSM'!C16*1000)*AC$39)+(('2023 DSM'!E16*1000)*AC$40)</f>
        <v>40000</v>
      </c>
      <c r="AE36" s="2"/>
    </row>
    <row r="37" spans="2:34" ht="13.5" thickBot="1" x14ac:dyDescent="0.35">
      <c r="B37" s="71">
        <f t="shared" si="7"/>
        <v>12</v>
      </c>
      <c r="C37" s="17">
        <f t="shared" si="7"/>
        <v>3</v>
      </c>
      <c r="D37" s="91">
        <f t="shared" si="7"/>
        <v>0.625</v>
      </c>
      <c r="E37" s="92"/>
      <c r="F37" s="30">
        <v>0</v>
      </c>
      <c r="G37" s="31">
        <f>+'2023 DSM'!L17</f>
        <v>20530.379985388594</v>
      </c>
      <c r="H37" s="30">
        <v>0</v>
      </c>
      <c r="I37" s="71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28">
        <v>0</v>
      </c>
      <c r="P37" s="114">
        <f>+('2023 DSM'!D17)*1000</f>
        <v>59293</v>
      </c>
      <c r="Q37" s="71">
        <f t="shared" si="8"/>
        <v>46580.580799999996</v>
      </c>
      <c r="R37" s="17">
        <f t="shared" si="9"/>
        <v>0</v>
      </c>
      <c r="S37" s="17">
        <f t="shared" si="10"/>
        <v>557.35419999999999</v>
      </c>
      <c r="T37" s="17">
        <f t="shared" si="11"/>
        <v>12155.064999999999</v>
      </c>
      <c r="U37" s="17">
        <f t="shared" si="12"/>
        <v>0</v>
      </c>
      <c r="V37" s="17">
        <f t="shared" si="13"/>
        <v>0</v>
      </c>
      <c r="W37" s="28">
        <f t="shared" si="14"/>
        <v>0</v>
      </c>
      <c r="X37" s="106">
        <v>0</v>
      </c>
      <c r="Y37" s="71">
        <v>0</v>
      </c>
      <c r="Z37" s="28">
        <v>0</v>
      </c>
      <c r="AA37" s="299">
        <f>'2023 DSM'!M17</f>
        <v>40000</v>
      </c>
      <c r="AB37" s="71">
        <f>+(('2023 DSM'!C17*1000)*AB$39)+(('2023 DSM'!E17*1000)*AB$40)</f>
        <v>0</v>
      </c>
      <c r="AC37" s="28">
        <f>+(('2023 DSM'!C17*1000)*AC$39)+(('2023 DSM'!E17*1000)*AC$40)</f>
        <v>40000</v>
      </c>
      <c r="AE37" s="2"/>
    </row>
    <row r="38" spans="2:34" x14ac:dyDescent="0.25"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W38" s="2"/>
      <c r="X38" s="2"/>
      <c r="Y38" s="2"/>
      <c r="Z38" s="2"/>
      <c r="AA38" s="2"/>
      <c r="AB38" s="154"/>
      <c r="AC38" s="154"/>
      <c r="AD38" s="155"/>
      <c r="AE38" s="2"/>
      <c r="AF38" s="2"/>
      <c r="AG38" s="2"/>
      <c r="AH38" s="2"/>
    </row>
    <row r="39" spans="2:34" ht="13.5" thickBot="1" x14ac:dyDescent="0.35">
      <c r="B39" s="121"/>
      <c r="F39" s="607" t="s">
        <v>72</v>
      </c>
      <c r="G39" s="607"/>
      <c r="H39" s="607"/>
      <c r="I39" s="607"/>
      <c r="J39" s="607"/>
      <c r="K39" s="607"/>
      <c r="R39" s="121"/>
      <c r="AB39" s="366">
        <v>1.2999999999999999E-2</v>
      </c>
      <c r="AC39" s="366">
        <v>0.98699999999999999</v>
      </c>
      <c r="AD39" s="364" t="s">
        <v>70</v>
      </c>
      <c r="AE39" s="365"/>
      <c r="AF39" t="s">
        <v>173</v>
      </c>
    </row>
    <row r="40" spans="2:34" x14ac:dyDescent="0.25">
      <c r="B40" s="73"/>
      <c r="C40" s="74"/>
      <c r="D40" s="74"/>
      <c r="E40" s="73"/>
      <c r="F40" s="93"/>
      <c r="G40" s="74"/>
      <c r="H40" s="74"/>
      <c r="I40" s="74"/>
      <c r="J40" s="74"/>
      <c r="K40" s="94"/>
      <c r="P40" s="582"/>
      <c r="Q40" s="583" t="s">
        <v>222</v>
      </c>
      <c r="R40" s="440"/>
      <c r="S40" s="584"/>
      <c r="T40" s="95"/>
      <c r="U40" s="95"/>
      <c r="V40" s="95"/>
      <c r="W40" s="95"/>
      <c r="X40" s="95"/>
      <c r="Y40" s="95"/>
      <c r="Z40" s="95"/>
      <c r="AA40" s="95"/>
      <c r="AB40" s="366">
        <v>0</v>
      </c>
      <c r="AC40" s="366">
        <v>1</v>
      </c>
      <c r="AD40" s="364" t="s">
        <v>103</v>
      </c>
      <c r="AE40" s="367"/>
      <c r="AF40" s="95"/>
      <c r="AG40" s="95"/>
      <c r="AH40" s="95"/>
    </row>
    <row r="41" spans="2:34" x14ac:dyDescent="0.25">
      <c r="B41" s="96"/>
      <c r="C41" s="95"/>
      <c r="D41" s="95"/>
      <c r="E41" s="96"/>
      <c r="F41" s="97" t="s">
        <v>21</v>
      </c>
      <c r="G41" s="48" t="s">
        <v>29</v>
      </c>
      <c r="H41" s="48" t="s">
        <v>46</v>
      </c>
      <c r="I41" s="48" t="s">
        <v>31</v>
      </c>
      <c r="J41" s="48" t="s">
        <v>47</v>
      </c>
      <c r="K41" s="50" t="s">
        <v>34</v>
      </c>
      <c r="P41" s="582">
        <v>0.78559999999999997</v>
      </c>
      <c r="Q41" s="583" t="s">
        <v>218</v>
      </c>
      <c r="R41" s="440"/>
      <c r="S41" s="584"/>
      <c r="T41" s="95"/>
      <c r="U41" s="95"/>
      <c r="V41" s="95"/>
      <c r="W41" s="95"/>
      <c r="X41" s="95"/>
      <c r="Y41" s="95"/>
      <c r="Z41" s="95"/>
      <c r="AA41" s="95"/>
      <c r="AB41" s="367"/>
      <c r="AC41" s="367"/>
      <c r="AD41" s="367"/>
      <c r="AE41" s="367"/>
      <c r="AF41" s="95"/>
      <c r="AG41" s="95"/>
      <c r="AH41" s="95"/>
    </row>
    <row r="42" spans="2:34" ht="13" x14ac:dyDescent="0.3">
      <c r="B42" s="76" t="s">
        <v>0</v>
      </c>
      <c r="C42" s="77" t="s">
        <v>1</v>
      </c>
      <c r="D42" s="77" t="s">
        <v>2</v>
      </c>
      <c r="E42" s="76"/>
      <c r="F42" s="97"/>
      <c r="G42" s="48" t="s">
        <v>42</v>
      </c>
      <c r="H42" s="48" t="s">
        <v>48</v>
      </c>
      <c r="I42" s="48" t="s">
        <v>43</v>
      </c>
      <c r="J42" s="48" t="s">
        <v>44</v>
      </c>
      <c r="K42" s="50" t="s">
        <v>45</v>
      </c>
      <c r="P42" s="585">
        <v>0.19550000000000001</v>
      </c>
      <c r="Q42" s="583" t="s">
        <v>219</v>
      </c>
      <c r="R42" s="440"/>
      <c r="S42" s="584"/>
      <c r="T42" s="95"/>
      <c r="U42" s="95"/>
      <c r="V42" s="95"/>
      <c r="W42" s="95"/>
      <c r="X42" s="95"/>
      <c r="Y42" s="95"/>
      <c r="Z42" s="95"/>
      <c r="AA42" s="352"/>
      <c r="AB42" s="352"/>
      <c r="AC42" s="352"/>
      <c r="AD42" s="352"/>
      <c r="AE42" s="95"/>
      <c r="AF42" s="95"/>
      <c r="AG42" s="95"/>
      <c r="AH42" s="95"/>
    </row>
    <row r="43" spans="2:34" ht="13.5" thickBot="1" x14ac:dyDescent="0.35">
      <c r="B43" s="80"/>
      <c r="C43" s="81"/>
      <c r="D43" s="81"/>
      <c r="E43" s="80"/>
      <c r="F43" s="98"/>
      <c r="G43" s="81"/>
      <c r="H43" s="81"/>
      <c r="I43" s="81"/>
      <c r="J43" s="81"/>
      <c r="K43" s="99"/>
      <c r="P43" s="582">
        <v>9.4000000000000004E-3</v>
      </c>
      <c r="Q43" s="583" t="s">
        <v>220</v>
      </c>
      <c r="R43" s="440"/>
      <c r="S43" s="586"/>
      <c r="T43" s="100"/>
      <c r="U43" s="100"/>
      <c r="V43" s="100"/>
      <c r="W43" s="100"/>
      <c r="X43" s="100"/>
      <c r="Y43" s="100"/>
      <c r="Z43" s="100"/>
      <c r="AA43" s="352"/>
      <c r="AB43" s="352"/>
      <c r="AC43" s="352"/>
      <c r="AD43" s="352"/>
      <c r="AE43" s="354"/>
      <c r="AF43" s="100"/>
      <c r="AG43" s="100"/>
      <c r="AH43" s="100"/>
    </row>
    <row r="44" spans="2:34" ht="13" x14ac:dyDescent="0.3">
      <c r="B44" s="9"/>
      <c r="E44" s="24"/>
      <c r="F44" s="24"/>
      <c r="G44" s="24"/>
      <c r="H44" s="32"/>
      <c r="I44" s="32"/>
      <c r="J44" s="32"/>
      <c r="K44" s="23"/>
      <c r="O44" s="2"/>
      <c r="P44" s="582">
        <v>9.4999999999999998E-3</v>
      </c>
      <c r="Q44" s="587" t="s">
        <v>221</v>
      </c>
      <c r="R44" s="588"/>
      <c r="S44" s="589"/>
      <c r="T44" s="2"/>
      <c r="V44" s="196"/>
      <c r="W44" s="196"/>
      <c r="X44" s="196"/>
      <c r="Y44" s="196"/>
      <c r="Z44" s="196"/>
      <c r="AA44" s="352"/>
      <c r="AB44" s="352"/>
      <c r="AC44" s="352"/>
      <c r="AD44" s="517"/>
      <c r="AE44" s="519"/>
    </row>
    <row r="45" spans="2:34" ht="13" x14ac:dyDescent="0.3">
      <c r="B45" s="69">
        <v>1</v>
      </c>
      <c r="C45" s="7">
        <f t="shared" ref="C45:D56" si="15">+C26</f>
        <v>16</v>
      </c>
      <c r="D45" s="101">
        <f t="shared" si="15"/>
        <v>0.375</v>
      </c>
      <c r="E45" s="69"/>
      <c r="F45" s="11">
        <v>0</v>
      </c>
      <c r="G45" s="69">
        <v>0</v>
      </c>
      <c r="H45" s="7">
        <v>0</v>
      </c>
      <c r="I45" s="7">
        <v>0</v>
      </c>
      <c r="J45" s="7">
        <v>0</v>
      </c>
      <c r="K45" s="27">
        <v>0</v>
      </c>
      <c r="O45" s="2"/>
      <c r="P45" s="428"/>
      <c r="Q45" s="2"/>
      <c r="R45" s="428"/>
      <c r="S45" s="2"/>
      <c r="T45" s="2"/>
      <c r="U45" s="2"/>
      <c r="V45" s="196"/>
      <c r="W45" s="196"/>
      <c r="X45" s="196"/>
      <c r="Y45" s="196"/>
      <c r="Z45" s="196"/>
      <c r="AA45" s="352"/>
      <c r="AB45" s="352"/>
      <c r="AC45" s="352"/>
      <c r="AD45" s="520"/>
    </row>
    <row r="46" spans="2:34" ht="13" x14ac:dyDescent="0.3">
      <c r="B46" s="69">
        <v>2</v>
      </c>
      <c r="C46" s="7">
        <f t="shared" si="15"/>
        <v>23</v>
      </c>
      <c r="D46" s="101">
        <f t="shared" si="15"/>
        <v>0.66666666666666663</v>
      </c>
      <c r="E46" s="69"/>
      <c r="F46" s="11">
        <v>0</v>
      </c>
      <c r="G46" s="69">
        <v>0</v>
      </c>
      <c r="H46" s="7">
        <v>0</v>
      </c>
      <c r="I46" s="7">
        <v>0</v>
      </c>
      <c r="J46" s="7">
        <v>0</v>
      </c>
      <c r="K46" s="27">
        <v>0</v>
      </c>
      <c r="O46" s="2"/>
      <c r="P46" s="347">
        <f>19.55+0.95</f>
        <v>20.5</v>
      </c>
      <c r="Q46" s="2"/>
      <c r="R46" s="428"/>
      <c r="S46" s="2"/>
      <c r="T46" s="2"/>
      <c r="U46" s="2"/>
      <c r="V46" s="196"/>
      <c r="W46" s="196"/>
      <c r="X46" s="196"/>
      <c r="Y46" s="196"/>
      <c r="Z46" s="196"/>
      <c r="AA46" s="352"/>
      <c r="AB46" s="308"/>
      <c r="AC46" s="352"/>
      <c r="AD46" s="520"/>
    </row>
    <row r="47" spans="2:34" ht="13" x14ac:dyDescent="0.3">
      <c r="B47" s="69">
        <v>3</v>
      </c>
      <c r="C47" s="7">
        <f t="shared" si="15"/>
        <v>27</v>
      </c>
      <c r="D47" s="101">
        <f t="shared" si="15"/>
        <v>0.75</v>
      </c>
      <c r="E47" s="69"/>
      <c r="F47" s="11">
        <v>0</v>
      </c>
      <c r="G47" s="69">
        <v>0</v>
      </c>
      <c r="H47" s="7">
        <v>0</v>
      </c>
      <c r="I47" s="7">
        <v>0</v>
      </c>
      <c r="J47" s="7">
        <v>0</v>
      </c>
      <c r="K47" s="27">
        <v>0</v>
      </c>
      <c r="O47" s="2"/>
      <c r="P47" s="428"/>
      <c r="Q47" s="2"/>
      <c r="R47" s="428"/>
      <c r="S47" s="2"/>
      <c r="T47" s="2"/>
      <c r="U47" s="2"/>
      <c r="V47" s="196"/>
      <c r="W47" s="196"/>
      <c r="X47" s="196"/>
      <c r="Y47" s="196"/>
      <c r="Z47" s="196"/>
      <c r="AA47" s="352"/>
      <c r="AB47" s="352"/>
      <c r="AC47" s="352"/>
      <c r="AD47" s="352"/>
    </row>
    <row r="48" spans="2:34" ht="13" x14ac:dyDescent="0.3">
      <c r="B48" s="69">
        <v>4</v>
      </c>
      <c r="C48" s="7">
        <f t="shared" si="15"/>
        <v>4</v>
      </c>
      <c r="D48" s="101">
        <f t="shared" si="15"/>
        <v>0.75</v>
      </c>
      <c r="E48" s="69"/>
      <c r="F48" s="11">
        <v>0</v>
      </c>
      <c r="G48" s="69">
        <v>0</v>
      </c>
      <c r="H48" s="7">
        <v>0</v>
      </c>
      <c r="I48" s="7">
        <v>0</v>
      </c>
      <c r="J48" s="7">
        <v>0</v>
      </c>
      <c r="K48" s="27">
        <v>0</v>
      </c>
      <c r="O48" s="2"/>
      <c r="P48" s="428"/>
      <c r="Q48" s="2"/>
      <c r="R48" s="428"/>
      <c r="S48" s="2"/>
      <c r="T48" s="2"/>
      <c r="U48" s="2"/>
      <c r="V48" s="196"/>
      <c r="W48" s="196"/>
      <c r="X48" s="196"/>
      <c r="Y48" s="196"/>
      <c r="Z48" s="196"/>
      <c r="AA48" s="352"/>
      <c r="AB48" s="352"/>
      <c r="AC48" s="352"/>
      <c r="AD48" s="517"/>
    </row>
    <row r="49" spans="2:30" ht="13" x14ac:dyDescent="0.3">
      <c r="B49" s="69">
        <v>5</v>
      </c>
      <c r="C49" s="7">
        <f t="shared" si="15"/>
        <v>11</v>
      </c>
      <c r="D49" s="101">
        <f t="shared" si="15"/>
        <v>0.75</v>
      </c>
      <c r="E49" s="69"/>
      <c r="F49" s="11">
        <v>0</v>
      </c>
      <c r="G49" s="69">
        <v>0</v>
      </c>
      <c r="H49" s="7">
        <v>0</v>
      </c>
      <c r="I49" s="7">
        <v>0</v>
      </c>
      <c r="J49" s="7">
        <v>0</v>
      </c>
      <c r="K49" s="27">
        <v>0</v>
      </c>
      <c r="O49" s="2"/>
      <c r="P49" s="428"/>
      <c r="Q49" s="2"/>
      <c r="R49" s="428"/>
      <c r="S49" s="2"/>
      <c r="T49" s="2"/>
      <c r="U49" s="2"/>
      <c r="V49" s="196"/>
      <c r="W49" s="196"/>
      <c r="X49" s="196"/>
      <c r="Y49" s="196"/>
      <c r="Z49" s="196"/>
      <c r="AA49" s="352"/>
      <c r="AB49" s="352"/>
      <c r="AC49" s="352"/>
      <c r="AD49" s="352"/>
    </row>
    <row r="50" spans="2:30" ht="13" x14ac:dyDescent="0.3">
      <c r="B50" s="69">
        <v>6</v>
      </c>
      <c r="C50" s="7">
        <f t="shared" si="15"/>
        <v>29</v>
      </c>
      <c r="D50" s="101">
        <f t="shared" si="15"/>
        <v>0.70833333333333337</v>
      </c>
      <c r="E50" s="69"/>
      <c r="F50" s="11">
        <v>0</v>
      </c>
      <c r="G50" s="69">
        <v>0</v>
      </c>
      <c r="H50" s="7">
        <v>0</v>
      </c>
      <c r="I50" s="7">
        <v>0</v>
      </c>
      <c r="J50" s="7">
        <v>0</v>
      </c>
      <c r="K50" s="27">
        <v>0</v>
      </c>
      <c r="O50" s="2"/>
      <c r="P50" s="428"/>
      <c r="Q50" s="2"/>
      <c r="R50" s="428"/>
      <c r="S50" s="2"/>
      <c r="T50" s="2"/>
      <c r="U50" s="2"/>
      <c r="V50" s="196"/>
      <c r="W50" s="196"/>
      <c r="X50" s="196"/>
      <c r="Y50" s="196"/>
      <c r="Z50" s="196"/>
      <c r="AA50" s="352"/>
      <c r="AB50" s="352"/>
      <c r="AC50" s="352"/>
      <c r="AD50" s="352"/>
    </row>
    <row r="51" spans="2:30" ht="13" x14ac:dyDescent="0.3">
      <c r="B51" s="69">
        <v>7</v>
      </c>
      <c r="C51" s="7">
        <f t="shared" si="15"/>
        <v>5</v>
      </c>
      <c r="D51" s="101">
        <f t="shared" si="15"/>
        <v>0.625</v>
      </c>
      <c r="E51" s="69"/>
      <c r="F51" s="11">
        <v>0</v>
      </c>
      <c r="G51" s="69">
        <v>0</v>
      </c>
      <c r="H51" s="7">
        <v>0</v>
      </c>
      <c r="I51" s="7">
        <v>0</v>
      </c>
      <c r="J51" s="7">
        <v>0</v>
      </c>
      <c r="K51" s="27">
        <v>0</v>
      </c>
      <c r="O51" s="2"/>
      <c r="P51" s="428"/>
      <c r="Q51" s="2"/>
      <c r="R51" s="428"/>
      <c r="S51" s="2"/>
      <c r="T51" s="2"/>
      <c r="U51" s="2"/>
      <c r="V51" s="196"/>
      <c r="W51" s="196"/>
      <c r="X51" s="196"/>
      <c r="Y51" s="196"/>
      <c r="Z51" s="196"/>
      <c r="AA51" s="352"/>
      <c r="AB51" s="352"/>
      <c r="AC51" s="352"/>
      <c r="AD51" s="352"/>
    </row>
    <row r="52" spans="2:30" ht="13" x14ac:dyDescent="0.3">
      <c r="B52" s="69">
        <v>8</v>
      </c>
      <c r="C52" s="7">
        <f t="shared" si="15"/>
        <v>9</v>
      </c>
      <c r="D52" s="101">
        <f t="shared" si="15"/>
        <v>0.75</v>
      </c>
      <c r="E52" s="69"/>
      <c r="F52" s="11">
        <v>0</v>
      </c>
      <c r="G52" s="69">
        <v>0</v>
      </c>
      <c r="H52" s="7">
        <v>0</v>
      </c>
      <c r="I52" s="7">
        <v>0</v>
      </c>
      <c r="J52" s="7">
        <v>0</v>
      </c>
      <c r="K52" s="27">
        <v>0</v>
      </c>
      <c r="O52" s="2"/>
      <c r="P52" s="428"/>
      <c r="Q52" s="2"/>
      <c r="R52" s="428"/>
      <c r="S52" s="2"/>
      <c r="T52" s="2"/>
      <c r="U52" s="2"/>
      <c r="V52" s="196"/>
      <c r="W52" s="196"/>
      <c r="X52" s="196"/>
      <c r="Y52" s="196"/>
      <c r="Z52" s="196"/>
      <c r="AA52" s="352"/>
      <c r="AB52" s="352"/>
      <c r="AC52" s="352"/>
      <c r="AD52" s="352"/>
    </row>
    <row r="53" spans="2:30" ht="13" x14ac:dyDescent="0.3">
      <c r="B53" s="69">
        <v>9</v>
      </c>
      <c r="C53" s="7">
        <f t="shared" si="15"/>
        <v>11</v>
      </c>
      <c r="D53" s="101">
        <f t="shared" si="15"/>
        <v>0.70833333333333337</v>
      </c>
      <c r="E53" s="69"/>
      <c r="F53" s="11">
        <v>0</v>
      </c>
      <c r="G53" s="69">
        <v>0</v>
      </c>
      <c r="H53" s="7">
        <v>0</v>
      </c>
      <c r="I53" s="7">
        <v>0</v>
      </c>
      <c r="J53" s="7">
        <v>0</v>
      </c>
      <c r="K53" s="27">
        <v>0</v>
      </c>
      <c r="O53" s="2"/>
      <c r="P53" s="428"/>
      <c r="Q53" s="2"/>
      <c r="R53" s="428"/>
      <c r="S53" s="2"/>
      <c r="T53" s="2"/>
      <c r="U53" s="2"/>
      <c r="V53" s="196"/>
      <c r="W53" s="196"/>
      <c r="X53" s="196"/>
      <c r="Y53" s="196"/>
      <c r="Z53" s="196"/>
      <c r="AA53" s="352"/>
      <c r="AB53" s="352"/>
      <c r="AC53" s="352"/>
      <c r="AD53" s="352"/>
    </row>
    <row r="54" spans="2:30" ht="13" x14ac:dyDescent="0.3">
      <c r="B54" s="69">
        <v>10</v>
      </c>
      <c r="C54" s="7">
        <f t="shared" si="15"/>
        <v>5</v>
      </c>
      <c r="D54" s="101">
        <f t="shared" si="15"/>
        <v>0.70833333333333337</v>
      </c>
      <c r="E54" s="69"/>
      <c r="F54" s="11">
        <v>0</v>
      </c>
      <c r="G54" s="69">
        <v>0</v>
      </c>
      <c r="H54" s="7">
        <v>0</v>
      </c>
      <c r="I54" s="7">
        <v>0</v>
      </c>
      <c r="J54" s="7">
        <v>0</v>
      </c>
      <c r="K54" s="27">
        <v>0</v>
      </c>
      <c r="O54" s="2"/>
      <c r="P54" s="428"/>
      <c r="Q54" s="2"/>
      <c r="R54" s="428"/>
      <c r="S54" s="2"/>
      <c r="T54" s="2"/>
      <c r="U54" s="2"/>
      <c r="V54" s="196"/>
      <c r="W54" s="196"/>
      <c r="X54" s="196"/>
      <c r="Y54" s="196"/>
      <c r="Z54" s="196"/>
      <c r="AA54" s="352"/>
      <c r="AB54" s="352"/>
      <c r="AC54" s="352"/>
      <c r="AD54" s="352"/>
    </row>
    <row r="55" spans="2:30" ht="13" x14ac:dyDescent="0.3">
      <c r="B55" s="69">
        <v>11</v>
      </c>
      <c r="C55" s="7">
        <f t="shared" si="15"/>
        <v>11</v>
      </c>
      <c r="D55" s="101">
        <f t="shared" si="15"/>
        <v>0.66666666666666663</v>
      </c>
      <c r="E55" s="69"/>
      <c r="F55" s="11">
        <v>109</v>
      </c>
      <c r="G55" s="600">
        <v>0</v>
      </c>
      <c r="H55" s="601">
        <v>0</v>
      </c>
      <c r="I55" s="601">
        <v>0</v>
      </c>
      <c r="J55" s="601">
        <v>0</v>
      </c>
      <c r="K55" s="602">
        <v>0</v>
      </c>
      <c r="O55" s="2"/>
      <c r="P55" s="2"/>
      <c r="Q55" s="2"/>
      <c r="R55" s="428"/>
      <c r="S55" s="2"/>
      <c r="T55" s="2"/>
      <c r="U55" s="2"/>
      <c r="V55" s="196"/>
      <c r="W55" s="196"/>
      <c r="X55" s="196"/>
      <c r="Y55" s="196"/>
      <c r="Z55" s="196"/>
      <c r="AA55" s="352"/>
      <c r="AB55" s="352"/>
      <c r="AC55" s="352"/>
      <c r="AD55" s="352"/>
    </row>
    <row r="56" spans="2:30" ht="13.5" thickBot="1" x14ac:dyDescent="0.35">
      <c r="B56" s="71">
        <v>12</v>
      </c>
      <c r="C56" s="17">
        <f t="shared" si="15"/>
        <v>3</v>
      </c>
      <c r="D56" s="102">
        <f t="shared" si="15"/>
        <v>0.625</v>
      </c>
      <c r="E56" s="71"/>
      <c r="F56" s="12">
        <v>0</v>
      </c>
      <c r="G56" s="71">
        <v>0</v>
      </c>
      <c r="H56" s="17">
        <v>0</v>
      </c>
      <c r="I56" s="17">
        <v>0</v>
      </c>
      <c r="J56" s="17">
        <v>0</v>
      </c>
      <c r="K56" s="28">
        <v>0</v>
      </c>
      <c r="O56" s="2"/>
      <c r="P56" s="2"/>
      <c r="Q56" s="2"/>
      <c r="R56" s="2"/>
      <c r="S56" s="2"/>
      <c r="T56" s="2"/>
      <c r="U56" s="2"/>
      <c r="V56" s="2"/>
      <c r="W56" s="21"/>
      <c r="X56" s="21"/>
      <c r="AA56" s="352"/>
      <c r="AB56" s="352"/>
      <c r="AC56" s="352"/>
      <c r="AD56" s="352"/>
    </row>
    <row r="57" spans="2:30" x14ac:dyDescent="0.25">
      <c r="O57" s="2"/>
      <c r="P57" s="2"/>
      <c r="Q57" s="2"/>
      <c r="R57" s="2"/>
      <c r="S57" s="2"/>
      <c r="T57" s="2"/>
    </row>
    <row r="58" spans="2:30" ht="13.5" thickBot="1" x14ac:dyDescent="0.35">
      <c r="B58" s="121"/>
      <c r="O58" s="2"/>
      <c r="P58" s="2"/>
      <c r="Q58" s="2"/>
      <c r="R58" s="2"/>
      <c r="S58" s="2"/>
      <c r="T58" s="2"/>
    </row>
    <row r="59" spans="2:30" x14ac:dyDescent="0.25">
      <c r="B59" s="73"/>
      <c r="C59" s="74"/>
      <c r="D59" s="74"/>
      <c r="E59" s="73"/>
      <c r="F59" s="38" t="s">
        <v>15</v>
      </c>
      <c r="G59" s="39" t="s">
        <v>15</v>
      </c>
      <c r="H59" s="39" t="s">
        <v>18</v>
      </c>
      <c r="I59" s="40" t="s">
        <v>20</v>
      </c>
      <c r="O59" s="2"/>
      <c r="P59" s="2"/>
      <c r="Q59" s="2"/>
      <c r="R59" s="2"/>
      <c r="S59" s="2"/>
      <c r="T59" s="2"/>
    </row>
    <row r="60" spans="2:30" x14ac:dyDescent="0.25">
      <c r="B60" s="96"/>
      <c r="C60" s="95"/>
      <c r="D60" s="95"/>
      <c r="E60" s="96"/>
      <c r="F60" s="49" t="s">
        <v>16</v>
      </c>
      <c r="G60" s="48" t="s">
        <v>17</v>
      </c>
      <c r="H60" s="48" t="s">
        <v>19</v>
      </c>
      <c r="I60" s="50"/>
      <c r="O60" s="2"/>
      <c r="P60" s="2"/>
      <c r="Q60" s="2"/>
      <c r="R60" s="2"/>
      <c r="S60" s="2"/>
      <c r="T60" s="2"/>
    </row>
    <row r="61" spans="2:30" x14ac:dyDescent="0.25">
      <c r="B61" s="76" t="s">
        <v>0</v>
      </c>
      <c r="C61" s="77" t="s">
        <v>1</v>
      </c>
      <c r="D61" s="77" t="s">
        <v>2</v>
      </c>
      <c r="E61" s="76"/>
      <c r="F61" s="9"/>
      <c r="G61" s="77" t="s">
        <v>149</v>
      </c>
      <c r="I61" s="10"/>
    </row>
    <row r="62" spans="2:30" ht="13" thickBot="1" x14ac:dyDescent="0.3">
      <c r="B62" s="80"/>
      <c r="C62" s="81"/>
      <c r="D62" s="81"/>
      <c r="E62" s="80"/>
      <c r="F62" s="148"/>
      <c r="G62" s="427" t="s">
        <v>150</v>
      </c>
      <c r="H62" s="85"/>
      <c r="I62" s="149"/>
    </row>
    <row r="63" spans="2:30" x14ac:dyDescent="0.25">
      <c r="B63" s="24"/>
      <c r="C63" s="32"/>
      <c r="D63" s="32"/>
      <c r="E63" s="24"/>
      <c r="F63" s="24"/>
      <c r="G63" s="32"/>
      <c r="H63" s="32"/>
      <c r="I63" s="23"/>
    </row>
    <row r="64" spans="2:30" ht="13" x14ac:dyDescent="0.3">
      <c r="B64" s="69">
        <v>1</v>
      </c>
      <c r="C64" s="7">
        <f t="shared" ref="C64:D75" si="16">+C45</f>
        <v>16</v>
      </c>
      <c r="D64" s="101">
        <f t="shared" si="16"/>
        <v>0.375</v>
      </c>
      <c r="E64" s="69"/>
      <c r="F64" s="11"/>
      <c r="G64" s="6"/>
      <c r="H64" s="6"/>
      <c r="I64" s="18"/>
      <c r="K64" s="306"/>
    </row>
    <row r="65" spans="2:11" ht="13" x14ac:dyDescent="0.3">
      <c r="B65" s="69">
        <v>2</v>
      </c>
      <c r="C65" s="7">
        <f t="shared" si="16"/>
        <v>23</v>
      </c>
      <c r="D65" s="101">
        <f t="shared" si="16"/>
        <v>0.66666666666666663</v>
      </c>
      <c r="E65" s="69"/>
      <c r="F65" s="11"/>
      <c r="G65" s="304"/>
      <c r="H65" s="6"/>
      <c r="I65" s="18"/>
      <c r="K65" s="306"/>
    </row>
    <row r="66" spans="2:11" ht="13" x14ac:dyDescent="0.3">
      <c r="B66" s="69">
        <v>3</v>
      </c>
      <c r="C66" s="7">
        <f t="shared" si="16"/>
        <v>27</v>
      </c>
      <c r="D66" s="101">
        <f t="shared" si="16"/>
        <v>0.75</v>
      </c>
      <c r="E66" s="69"/>
      <c r="F66" s="11"/>
      <c r="G66" s="304"/>
      <c r="H66" s="6"/>
      <c r="I66" s="18"/>
    </row>
    <row r="67" spans="2:11" ht="13" x14ac:dyDescent="0.3">
      <c r="B67" s="69">
        <v>4</v>
      </c>
      <c r="C67" s="7">
        <f t="shared" si="16"/>
        <v>4</v>
      </c>
      <c r="D67" s="101">
        <f t="shared" si="16"/>
        <v>0.75</v>
      </c>
      <c r="E67" s="69"/>
      <c r="F67" s="11"/>
      <c r="G67" s="304"/>
      <c r="H67" s="6"/>
      <c r="I67" s="18"/>
    </row>
    <row r="68" spans="2:11" ht="13" x14ac:dyDescent="0.3">
      <c r="B68" s="69">
        <v>5</v>
      </c>
      <c r="C68" s="7">
        <f t="shared" si="16"/>
        <v>11</v>
      </c>
      <c r="D68" s="101">
        <f t="shared" si="16"/>
        <v>0.75</v>
      </c>
      <c r="E68" s="69"/>
      <c r="F68" s="11"/>
      <c r="G68" s="304"/>
      <c r="H68" s="6"/>
      <c r="I68" s="18"/>
    </row>
    <row r="69" spans="2:11" ht="13" x14ac:dyDescent="0.3">
      <c r="B69" s="69">
        <v>6</v>
      </c>
      <c r="C69" s="7">
        <f t="shared" si="16"/>
        <v>29</v>
      </c>
      <c r="D69" s="101">
        <f t="shared" si="16"/>
        <v>0.70833333333333337</v>
      </c>
      <c r="E69" s="69"/>
      <c r="F69" s="11"/>
      <c r="G69" s="304"/>
      <c r="H69" s="6"/>
      <c r="I69" s="18"/>
    </row>
    <row r="70" spans="2:11" ht="13" x14ac:dyDescent="0.3">
      <c r="B70" s="69">
        <v>7</v>
      </c>
      <c r="C70" s="7">
        <f t="shared" si="16"/>
        <v>5</v>
      </c>
      <c r="D70" s="101">
        <f t="shared" si="16"/>
        <v>0.625</v>
      </c>
      <c r="E70" s="69"/>
      <c r="F70" s="11"/>
      <c r="G70" s="304"/>
      <c r="H70" s="6"/>
      <c r="I70" s="18"/>
    </row>
    <row r="71" spans="2:11" ht="13" x14ac:dyDescent="0.3">
      <c r="B71" s="69">
        <v>8</v>
      </c>
      <c r="C71" s="7">
        <f t="shared" si="16"/>
        <v>9</v>
      </c>
      <c r="D71" s="101">
        <f t="shared" si="16"/>
        <v>0.75</v>
      </c>
      <c r="E71" s="69"/>
      <c r="F71" s="11"/>
      <c r="G71" s="304"/>
      <c r="H71" s="6"/>
      <c r="I71" s="18"/>
    </row>
    <row r="72" spans="2:11" ht="13" x14ac:dyDescent="0.3">
      <c r="B72" s="69">
        <v>9</v>
      </c>
      <c r="C72" s="7">
        <f t="shared" si="16"/>
        <v>11</v>
      </c>
      <c r="D72" s="101">
        <f t="shared" si="16"/>
        <v>0.70833333333333337</v>
      </c>
      <c r="E72" s="69"/>
      <c r="F72" s="11"/>
      <c r="G72" s="304"/>
      <c r="H72" s="6"/>
      <c r="I72" s="18"/>
    </row>
    <row r="73" spans="2:11" ht="13" x14ac:dyDescent="0.3">
      <c r="B73" s="69">
        <v>10</v>
      </c>
      <c r="C73" s="7">
        <f t="shared" si="16"/>
        <v>5</v>
      </c>
      <c r="D73" s="101">
        <f t="shared" si="16"/>
        <v>0.70833333333333337</v>
      </c>
      <c r="E73" s="69"/>
      <c r="F73" s="11"/>
      <c r="G73" s="304"/>
      <c r="H73" s="6"/>
      <c r="I73" s="18"/>
    </row>
    <row r="74" spans="2:11" ht="13" x14ac:dyDescent="0.3">
      <c r="B74" s="69">
        <v>11</v>
      </c>
      <c r="C74" s="7">
        <f t="shared" si="16"/>
        <v>11</v>
      </c>
      <c r="D74" s="101">
        <f t="shared" si="16"/>
        <v>0.66666666666666663</v>
      </c>
      <c r="E74" s="69"/>
      <c r="F74" s="11"/>
      <c r="G74" s="304"/>
      <c r="H74" s="6"/>
      <c r="I74" s="18"/>
    </row>
    <row r="75" spans="2:11" ht="13.5" thickBot="1" x14ac:dyDescent="0.35">
      <c r="B75" s="71">
        <v>12</v>
      </c>
      <c r="C75" s="17">
        <f t="shared" si="16"/>
        <v>3</v>
      </c>
      <c r="D75" s="102">
        <f t="shared" si="16"/>
        <v>0.625</v>
      </c>
      <c r="E75" s="71"/>
      <c r="F75" s="12"/>
      <c r="G75" s="329"/>
      <c r="H75" s="13"/>
      <c r="I75" s="14"/>
    </row>
    <row r="77" spans="2:11" ht="13.5" thickBot="1" x14ac:dyDescent="0.35">
      <c r="B77" s="121"/>
    </row>
    <row r="78" spans="2:11" x14ac:dyDescent="0.25">
      <c r="B78" s="73"/>
      <c r="C78" s="74"/>
      <c r="D78" s="74"/>
      <c r="E78" s="73"/>
      <c r="F78" s="38" t="s">
        <v>15</v>
      </c>
      <c r="G78" s="39" t="s">
        <v>15</v>
      </c>
      <c r="H78" s="39" t="s">
        <v>18</v>
      </c>
      <c r="I78" s="40" t="s">
        <v>20</v>
      </c>
    </row>
    <row r="79" spans="2:11" x14ac:dyDescent="0.25">
      <c r="B79" s="96"/>
      <c r="C79" s="95"/>
      <c r="D79" s="95"/>
      <c r="E79" s="96"/>
      <c r="F79" s="49" t="s">
        <v>16</v>
      </c>
      <c r="G79" s="48" t="s">
        <v>17</v>
      </c>
      <c r="H79" s="48" t="s">
        <v>19</v>
      </c>
      <c r="I79" s="50"/>
    </row>
    <row r="80" spans="2:11" ht="13" x14ac:dyDescent="0.3">
      <c r="B80" s="76" t="s">
        <v>0</v>
      </c>
      <c r="C80" s="77" t="s">
        <v>1</v>
      </c>
      <c r="D80" s="77" t="s">
        <v>2</v>
      </c>
      <c r="E80" s="76"/>
      <c r="F80" s="604" t="s">
        <v>79</v>
      </c>
      <c r="G80" s="605"/>
      <c r="H80" s="605"/>
      <c r="I80" s="606"/>
    </row>
    <row r="81" spans="2:13" ht="13" thickBot="1" x14ac:dyDescent="0.3">
      <c r="B81" s="80"/>
      <c r="C81" s="81"/>
      <c r="D81" s="81"/>
      <c r="E81" s="80"/>
      <c r="F81" s="148"/>
      <c r="G81" s="85"/>
      <c r="H81" s="85"/>
      <c r="I81" s="149"/>
    </row>
    <row r="82" spans="2:13" x14ac:dyDescent="0.25">
      <c r="B82" s="9"/>
      <c r="E82" s="24"/>
      <c r="F82" s="9"/>
      <c r="I82" s="10"/>
    </row>
    <row r="83" spans="2:13" ht="13" x14ac:dyDescent="0.3">
      <c r="B83" s="69">
        <v>1</v>
      </c>
      <c r="C83" s="7">
        <f t="shared" ref="C83:D94" si="17">+C64</f>
        <v>16</v>
      </c>
      <c r="D83" s="101">
        <f t="shared" si="17"/>
        <v>0.375</v>
      </c>
      <c r="E83" s="69"/>
      <c r="F83" s="11"/>
      <c r="G83" s="6"/>
      <c r="H83" s="6"/>
      <c r="I83" s="18"/>
      <c r="K83" s="306"/>
      <c r="L83" s="21"/>
      <c r="M83" s="21"/>
    </row>
    <row r="84" spans="2:13" ht="13" x14ac:dyDescent="0.3">
      <c r="B84" s="69">
        <v>2</v>
      </c>
      <c r="C84" s="7">
        <f t="shared" si="17"/>
        <v>23</v>
      </c>
      <c r="D84" s="101">
        <f t="shared" si="17"/>
        <v>0.66666666666666663</v>
      </c>
      <c r="E84" s="69"/>
      <c r="F84" s="11"/>
      <c r="G84" s="6"/>
      <c r="H84" s="6"/>
      <c r="I84" s="18"/>
      <c r="K84" s="306"/>
      <c r="L84" s="21"/>
      <c r="M84" s="21"/>
    </row>
    <row r="85" spans="2:13" ht="13" x14ac:dyDescent="0.3">
      <c r="B85" s="69">
        <v>3</v>
      </c>
      <c r="C85" s="7">
        <f t="shared" si="17"/>
        <v>27</v>
      </c>
      <c r="D85" s="101">
        <f t="shared" si="17"/>
        <v>0.75</v>
      </c>
      <c r="E85" s="69"/>
      <c r="F85" s="11"/>
      <c r="G85" s="6"/>
      <c r="H85" s="6"/>
      <c r="I85" s="18"/>
      <c r="K85" s="21"/>
      <c r="L85" s="21"/>
      <c r="M85" s="21"/>
    </row>
    <row r="86" spans="2:13" ht="13" x14ac:dyDescent="0.3">
      <c r="B86" s="69">
        <v>4</v>
      </c>
      <c r="C86" s="7">
        <f t="shared" si="17"/>
        <v>4</v>
      </c>
      <c r="D86" s="101">
        <f t="shared" si="17"/>
        <v>0.75</v>
      </c>
      <c r="E86" s="69"/>
      <c r="F86" s="11"/>
      <c r="G86" s="6"/>
      <c r="H86" s="6"/>
      <c r="I86" s="18"/>
      <c r="K86" s="21"/>
      <c r="L86" s="21"/>
      <c r="M86" s="21"/>
    </row>
    <row r="87" spans="2:13" ht="13" x14ac:dyDescent="0.3">
      <c r="B87" s="69">
        <v>5</v>
      </c>
      <c r="C87" s="7">
        <f t="shared" si="17"/>
        <v>11</v>
      </c>
      <c r="D87" s="101">
        <f t="shared" si="17"/>
        <v>0.75</v>
      </c>
      <c r="E87" s="69"/>
      <c r="F87" s="11"/>
      <c r="G87" s="6"/>
      <c r="H87" s="6"/>
      <c r="I87" s="18"/>
      <c r="K87" s="21"/>
      <c r="L87" s="21"/>
      <c r="M87" s="21"/>
    </row>
    <row r="88" spans="2:13" ht="13" x14ac:dyDescent="0.3">
      <c r="B88" s="69">
        <v>6</v>
      </c>
      <c r="C88" s="7">
        <f t="shared" si="17"/>
        <v>29</v>
      </c>
      <c r="D88" s="101">
        <f t="shared" si="17"/>
        <v>0.70833333333333337</v>
      </c>
      <c r="E88" s="69"/>
      <c r="F88" s="11"/>
      <c r="G88" s="6"/>
      <c r="H88" s="6"/>
      <c r="I88" s="18"/>
      <c r="K88" s="21"/>
      <c r="L88" s="21"/>
      <c r="M88" s="21"/>
    </row>
    <row r="89" spans="2:13" ht="13" x14ac:dyDescent="0.3">
      <c r="B89" s="69">
        <v>7</v>
      </c>
      <c r="C89" s="7">
        <f t="shared" si="17"/>
        <v>5</v>
      </c>
      <c r="D89" s="101">
        <f t="shared" si="17"/>
        <v>0.625</v>
      </c>
      <c r="E89" s="69"/>
      <c r="F89" s="11"/>
      <c r="G89" s="6"/>
      <c r="H89" s="6"/>
      <c r="I89" s="18"/>
      <c r="K89" s="21"/>
      <c r="L89" s="21"/>
      <c r="M89" s="21"/>
    </row>
    <row r="90" spans="2:13" ht="13" x14ac:dyDescent="0.3">
      <c r="B90" s="69">
        <v>8</v>
      </c>
      <c r="C90" s="7">
        <f t="shared" si="17"/>
        <v>9</v>
      </c>
      <c r="D90" s="101">
        <f t="shared" si="17"/>
        <v>0.75</v>
      </c>
      <c r="E90" s="69"/>
      <c r="F90" s="11"/>
      <c r="G90" s="6"/>
      <c r="H90" s="6"/>
      <c r="I90" s="18"/>
      <c r="K90" s="21"/>
      <c r="L90" s="21"/>
      <c r="M90" s="21"/>
    </row>
    <row r="91" spans="2:13" ht="13" x14ac:dyDescent="0.3">
      <c r="B91" s="69">
        <v>9</v>
      </c>
      <c r="C91" s="7">
        <f t="shared" si="17"/>
        <v>11</v>
      </c>
      <c r="D91" s="101">
        <f t="shared" si="17"/>
        <v>0.70833333333333337</v>
      </c>
      <c r="E91" s="69"/>
      <c r="F91" s="11"/>
      <c r="G91" s="6"/>
      <c r="H91" s="6"/>
      <c r="I91" s="18"/>
      <c r="K91" s="21"/>
      <c r="L91" s="21"/>
      <c r="M91" s="21"/>
    </row>
    <row r="92" spans="2:13" ht="13" x14ac:dyDescent="0.3">
      <c r="B92" s="69">
        <v>10</v>
      </c>
      <c r="C92" s="7">
        <f t="shared" si="17"/>
        <v>5</v>
      </c>
      <c r="D92" s="101">
        <f t="shared" si="17"/>
        <v>0.70833333333333337</v>
      </c>
      <c r="E92" s="69"/>
      <c r="F92" s="11"/>
      <c r="G92" s="6"/>
      <c r="H92" s="6"/>
      <c r="I92" s="18"/>
      <c r="K92" s="21"/>
      <c r="L92" s="21"/>
      <c r="M92" s="21"/>
    </row>
    <row r="93" spans="2:13" ht="13" x14ac:dyDescent="0.3">
      <c r="B93" s="69">
        <v>11</v>
      </c>
      <c r="C93" s="7">
        <f t="shared" si="17"/>
        <v>11</v>
      </c>
      <c r="D93" s="101">
        <f t="shared" si="17"/>
        <v>0.66666666666666663</v>
      </c>
      <c r="E93" s="69"/>
      <c r="F93" s="11"/>
      <c r="G93" s="6"/>
      <c r="H93" s="6"/>
      <c r="I93" s="18"/>
      <c r="K93" s="21"/>
      <c r="L93" s="21"/>
      <c r="M93" s="21"/>
    </row>
    <row r="94" spans="2:13" ht="13.5" thickBot="1" x14ac:dyDescent="0.35">
      <c r="B94" s="71">
        <v>12</v>
      </c>
      <c r="C94" s="17">
        <f t="shared" si="17"/>
        <v>3</v>
      </c>
      <c r="D94" s="102">
        <f t="shared" si="17"/>
        <v>0.625</v>
      </c>
      <c r="E94" s="71"/>
      <c r="F94" s="12"/>
      <c r="G94" s="13"/>
      <c r="H94" s="13"/>
      <c r="I94" s="14"/>
      <c r="K94" s="21"/>
      <c r="L94" s="21"/>
      <c r="M94" s="21"/>
    </row>
    <row r="109" spans="2:28" ht="16" thickBot="1" x14ac:dyDescent="0.4">
      <c r="I109" s="255" t="s">
        <v>76</v>
      </c>
    </row>
    <row r="110" spans="2:28" x14ac:dyDescent="0.25">
      <c r="B110" s="38"/>
      <c r="C110" s="39"/>
      <c r="D110" s="40"/>
      <c r="E110" s="40"/>
      <c r="F110" s="41" t="s">
        <v>13</v>
      </c>
      <c r="G110" s="75"/>
      <c r="H110" s="75" t="s">
        <v>4</v>
      </c>
      <c r="I110" s="38" t="s">
        <v>27</v>
      </c>
      <c r="J110" s="39" t="s">
        <v>28</v>
      </c>
      <c r="K110" s="39" t="s">
        <v>29</v>
      </c>
      <c r="L110" s="39" t="s">
        <v>30</v>
      </c>
      <c r="M110" s="40" t="s">
        <v>31</v>
      </c>
      <c r="N110" s="75" t="s">
        <v>9</v>
      </c>
      <c r="O110" s="38" t="s">
        <v>32</v>
      </c>
      <c r="P110" s="39" t="s">
        <v>28</v>
      </c>
      <c r="Q110" s="39" t="s">
        <v>29</v>
      </c>
      <c r="R110" s="39" t="s">
        <v>30</v>
      </c>
      <c r="S110" s="39" t="s">
        <v>31</v>
      </c>
      <c r="T110" s="39" t="s">
        <v>33</v>
      </c>
      <c r="U110" s="47" t="s">
        <v>34</v>
      </c>
      <c r="V110" s="75" t="s">
        <v>10</v>
      </c>
      <c r="W110" s="38" t="s">
        <v>29</v>
      </c>
      <c r="X110" s="39" t="s">
        <v>46</v>
      </c>
      <c r="Y110" s="39" t="s">
        <v>31</v>
      </c>
      <c r="Z110" s="39" t="s">
        <v>47</v>
      </c>
      <c r="AA110" s="40" t="s">
        <v>34</v>
      </c>
      <c r="AB110" s="75" t="s">
        <v>6</v>
      </c>
    </row>
    <row r="111" spans="2:28" x14ac:dyDescent="0.25">
      <c r="B111" s="49" t="s">
        <v>0</v>
      </c>
      <c r="C111" s="48" t="s">
        <v>1</v>
      </c>
      <c r="D111" s="50" t="s">
        <v>2</v>
      </c>
      <c r="E111" s="50"/>
      <c r="F111" s="51" t="s">
        <v>14</v>
      </c>
      <c r="G111" s="52" t="s">
        <v>3</v>
      </c>
      <c r="H111" s="52" t="s">
        <v>12</v>
      </c>
      <c r="I111" s="49" t="s">
        <v>35</v>
      </c>
      <c r="J111" s="48" t="s">
        <v>36</v>
      </c>
      <c r="K111" s="48" t="s">
        <v>37</v>
      </c>
      <c r="L111" s="48" t="s">
        <v>38</v>
      </c>
      <c r="M111" s="50" t="s">
        <v>39</v>
      </c>
      <c r="N111" s="52" t="s">
        <v>12</v>
      </c>
      <c r="O111" s="49" t="s">
        <v>40</v>
      </c>
      <c r="P111" s="48" t="s">
        <v>41</v>
      </c>
      <c r="Q111" s="48" t="s">
        <v>42</v>
      </c>
      <c r="R111" s="48" t="s">
        <v>38</v>
      </c>
      <c r="S111" s="48" t="s">
        <v>43</v>
      </c>
      <c r="T111" s="48" t="s">
        <v>44</v>
      </c>
      <c r="U111" s="57" t="s">
        <v>45</v>
      </c>
      <c r="V111" s="52" t="s">
        <v>12</v>
      </c>
      <c r="W111" s="48" t="s">
        <v>42</v>
      </c>
      <c r="X111" s="48" t="s">
        <v>48</v>
      </c>
      <c r="Y111" s="48" t="s">
        <v>43</v>
      </c>
      <c r="Z111" s="48" t="s">
        <v>44</v>
      </c>
      <c r="AA111" s="48" t="s">
        <v>45</v>
      </c>
      <c r="AB111" s="52"/>
    </row>
    <row r="112" spans="2:28" ht="13" thickBot="1" x14ac:dyDescent="0.3">
      <c r="B112" s="58"/>
      <c r="C112" s="59"/>
      <c r="D112" s="60"/>
      <c r="E112" s="60"/>
      <c r="F112" s="61"/>
      <c r="G112" s="142"/>
      <c r="H112" s="158"/>
      <c r="I112" s="58"/>
      <c r="J112" s="59"/>
      <c r="K112" s="59"/>
      <c r="L112" s="59"/>
      <c r="M112" s="60"/>
      <c r="N112" s="206"/>
      <c r="O112" s="34"/>
      <c r="P112" s="34"/>
      <c r="Q112" s="34"/>
      <c r="R112" s="34"/>
      <c r="S112" s="48"/>
      <c r="T112" s="48"/>
      <c r="U112" s="57"/>
      <c r="V112" s="82"/>
      <c r="W112" s="77">
        <v>5</v>
      </c>
      <c r="X112" s="77">
        <v>1</v>
      </c>
      <c r="Y112" s="77">
        <v>4</v>
      </c>
      <c r="Z112" s="77">
        <v>3</v>
      </c>
      <c r="AA112" s="77">
        <v>2</v>
      </c>
      <c r="AB112" s="237"/>
    </row>
    <row r="113" spans="2:28" x14ac:dyDescent="0.25">
      <c r="B113" s="24"/>
      <c r="C113" s="32"/>
      <c r="D113" s="23"/>
      <c r="E113" s="23"/>
      <c r="F113" s="68"/>
      <c r="G113" s="143"/>
      <c r="H113" s="156"/>
      <c r="I113" s="210"/>
      <c r="J113" s="229"/>
      <c r="K113" s="229"/>
      <c r="L113" s="229"/>
      <c r="M113" s="230"/>
      <c r="N113" s="231"/>
      <c r="O113" s="140"/>
      <c r="P113" s="138"/>
      <c r="Q113" s="138"/>
      <c r="R113" s="138"/>
      <c r="S113" s="138"/>
      <c r="T113" s="138"/>
      <c r="U113" s="139"/>
      <c r="V113" s="135"/>
      <c r="W113" s="232"/>
      <c r="X113" s="233"/>
      <c r="Y113" s="233"/>
      <c r="Z113" s="233"/>
      <c r="AA113" s="234"/>
      <c r="AB113" s="238"/>
    </row>
    <row r="114" spans="2:28" ht="13" x14ac:dyDescent="0.3">
      <c r="B114" s="69"/>
      <c r="C114" s="7"/>
      <c r="D114" s="198"/>
      <c r="E114" s="70"/>
      <c r="F114" s="235"/>
      <c r="G114" s="212"/>
      <c r="H114" s="241">
        <f>SUM(I114:M114)</f>
        <v>0.99999999999999989</v>
      </c>
      <c r="I114" s="243">
        <f t="shared" ref="I114:M125" si="18">+I7/$H7</f>
        <v>0.99965559994489595</v>
      </c>
      <c r="J114" s="244">
        <f t="shared" si="18"/>
        <v>0</v>
      </c>
      <c r="K114" s="244">
        <f t="shared" si="18"/>
        <v>2.7552004408320705E-4</v>
      </c>
      <c r="L114" s="244">
        <f t="shared" si="18"/>
        <v>6.8880011020801762E-5</v>
      </c>
      <c r="M114" s="245">
        <f t="shared" si="18"/>
        <v>0</v>
      </c>
      <c r="N114" s="241">
        <f>SUM(O114:U114)</f>
        <v>1</v>
      </c>
      <c r="O114" s="249">
        <f t="shared" ref="O114:U114" si="19">+O7/$N7</f>
        <v>0.97371390363157673</v>
      </c>
      <c r="P114" s="250">
        <f t="shared" si="19"/>
        <v>0</v>
      </c>
      <c r="Q114" s="250">
        <f t="shared" si="19"/>
        <v>1.7760875924610304E-2</v>
      </c>
      <c r="R114" s="250">
        <f t="shared" si="19"/>
        <v>8.3580592586401433E-3</v>
      </c>
      <c r="S114" s="250">
        <f t="shared" si="19"/>
        <v>1.044757407330018E-5</v>
      </c>
      <c r="T114" s="250">
        <f t="shared" si="19"/>
        <v>4.179029629320072E-5</v>
      </c>
      <c r="U114" s="251">
        <f t="shared" si="19"/>
        <v>1.1492331480630198E-4</v>
      </c>
      <c r="V114" s="241">
        <f>+W114+X114+Y114+Z114+AA114</f>
        <v>1</v>
      </c>
      <c r="W114" s="292">
        <f t="shared" ref="W114:AA125" si="20">+W7/$V7</f>
        <v>0</v>
      </c>
      <c r="X114" s="293">
        <f t="shared" si="20"/>
        <v>0.54320987654320985</v>
      </c>
      <c r="Y114" s="293">
        <f t="shared" si="20"/>
        <v>0</v>
      </c>
      <c r="Z114" s="293">
        <f t="shared" si="20"/>
        <v>0</v>
      </c>
      <c r="AA114" s="294">
        <f t="shared" si="20"/>
        <v>0.4567901234567901</v>
      </c>
      <c r="AB114" s="239"/>
    </row>
    <row r="115" spans="2:28" ht="13" x14ac:dyDescent="0.3">
      <c r="B115" s="69"/>
      <c r="C115" s="7"/>
      <c r="D115" s="198"/>
      <c r="E115" s="70"/>
      <c r="F115" s="235"/>
      <c r="G115" s="212"/>
      <c r="H115" s="241">
        <f>SUM(I115:M115)</f>
        <v>1</v>
      </c>
      <c r="I115" s="243">
        <f t="shared" si="18"/>
        <v>0.99972704443716565</v>
      </c>
      <c r="J115" s="244">
        <f t="shared" si="18"/>
        <v>0</v>
      </c>
      <c r="K115" s="244">
        <f t="shared" si="18"/>
        <v>1.6377333770062233E-4</v>
      </c>
      <c r="L115" s="244">
        <f t="shared" si="18"/>
        <v>1.0918222513374823E-4</v>
      </c>
      <c r="M115" s="245">
        <f t="shared" si="18"/>
        <v>0</v>
      </c>
      <c r="N115" s="241">
        <f t="shared" ref="N115:N125" si="21">SUM(O115:U115)</f>
        <v>1</v>
      </c>
      <c r="O115" s="249">
        <f t="shared" ref="O115:U115" si="22">+O8/$N8</f>
        <v>0.97668483934578354</v>
      </c>
      <c r="P115" s="250">
        <f t="shared" si="22"/>
        <v>0</v>
      </c>
      <c r="Q115" s="250">
        <f t="shared" si="22"/>
        <v>1.4692804392375207E-2</v>
      </c>
      <c r="R115" s="250">
        <f t="shared" si="22"/>
        <v>8.5063604376909106E-3</v>
      </c>
      <c r="S115" s="250">
        <f t="shared" si="22"/>
        <v>7.7330549433553721E-6</v>
      </c>
      <c r="T115" s="250">
        <f t="shared" si="22"/>
        <v>3.0932219773421488E-5</v>
      </c>
      <c r="U115" s="251">
        <f t="shared" si="22"/>
        <v>7.7330549433553728E-5</v>
      </c>
      <c r="V115" s="241">
        <f t="shared" ref="V115:V125" si="23">+W115+X115+Y115+Z115+AA115</f>
        <v>1</v>
      </c>
      <c r="W115" s="292">
        <f t="shared" si="20"/>
        <v>0</v>
      </c>
      <c r="X115" s="293">
        <f t="shared" si="20"/>
        <v>0.5436893203883495</v>
      </c>
      <c r="Y115" s="293">
        <f t="shared" si="20"/>
        <v>0</v>
      </c>
      <c r="Z115" s="293">
        <f t="shared" si="20"/>
        <v>0</v>
      </c>
      <c r="AA115" s="294">
        <f t="shared" si="20"/>
        <v>0.4563106796116505</v>
      </c>
      <c r="AB115" s="239"/>
    </row>
    <row r="116" spans="2:28" ht="13" x14ac:dyDescent="0.3">
      <c r="B116" s="69"/>
      <c r="C116" s="7"/>
      <c r="D116" s="198"/>
      <c r="E116" s="70"/>
      <c r="F116" s="235"/>
      <c r="G116" s="212"/>
      <c r="H116" s="241">
        <f>SUM(I116:M116)</f>
        <v>1</v>
      </c>
      <c r="I116" s="243">
        <f t="shared" si="18"/>
        <v>0.99975484187300812</v>
      </c>
      <c r="J116" s="244">
        <f t="shared" si="18"/>
        <v>0</v>
      </c>
      <c r="K116" s="244">
        <f t="shared" si="18"/>
        <v>1.2257906349595488E-4</v>
      </c>
      <c r="L116" s="244">
        <f t="shared" si="18"/>
        <v>1.2257906349595488E-4</v>
      </c>
      <c r="M116" s="245">
        <f t="shared" si="18"/>
        <v>0</v>
      </c>
      <c r="N116" s="241">
        <f t="shared" si="21"/>
        <v>0.99999999999999989</v>
      </c>
      <c r="O116" s="249">
        <f t="shared" ref="O116:U116" si="24">+O9/$N9</f>
        <v>0.96879936448222648</v>
      </c>
      <c r="P116" s="250">
        <f t="shared" si="24"/>
        <v>0</v>
      </c>
      <c r="Q116" s="250">
        <f t="shared" si="24"/>
        <v>2.1914405982632834E-2</v>
      </c>
      <c r="R116" s="250">
        <f t="shared" si="24"/>
        <v>9.1310024927636797E-3</v>
      </c>
      <c r="S116" s="250">
        <f t="shared" si="24"/>
        <v>9.1310024927636803E-6</v>
      </c>
      <c r="T116" s="250">
        <f t="shared" si="24"/>
        <v>3.6524009971054721E-5</v>
      </c>
      <c r="U116" s="251">
        <f t="shared" si="24"/>
        <v>1.0957202991316416E-4</v>
      </c>
      <c r="V116" s="241">
        <f t="shared" si="23"/>
        <v>1</v>
      </c>
      <c r="W116" s="292">
        <f t="shared" si="20"/>
        <v>0</v>
      </c>
      <c r="X116" s="293">
        <f t="shared" si="20"/>
        <v>0.59398496240601506</v>
      </c>
      <c r="Y116" s="293">
        <f t="shared" si="20"/>
        <v>0</v>
      </c>
      <c r="Z116" s="293">
        <f t="shared" si="20"/>
        <v>0</v>
      </c>
      <c r="AA116" s="294">
        <f t="shared" si="20"/>
        <v>0.40601503759398494</v>
      </c>
      <c r="AB116" s="239"/>
    </row>
    <row r="117" spans="2:28" ht="13" x14ac:dyDescent="0.3">
      <c r="B117" s="69"/>
      <c r="C117" s="7"/>
      <c r="D117" s="198"/>
      <c r="E117" s="70"/>
      <c r="F117" s="235"/>
      <c r="G117" s="212"/>
      <c r="H117" s="241">
        <f>SUM(I117:M117)</f>
        <v>1</v>
      </c>
      <c r="I117" s="243">
        <f t="shared" si="18"/>
        <v>0.99970268181007316</v>
      </c>
      <c r="J117" s="244">
        <f t="shared" si="18"/>
        <v>0</v>
      </c>
      <c r="K117" s="244">
        <f t="shared" si="18"/>
        <v>1.1892727597074389E-4</v>
      </c>
      <c r="L117" s="244">
        <f t="shared" si="18"/>
        <v>1.7839091395611584E-4</v>
      </c>
      <c r="M117" s="245">
        <f t="shared" si="18"/>
        <v>0</v>
      </c>
      <c r="N117" s="241">
        <f t="shared" si="21"/>
        <v>1</v>
      </c>
      <c r="O117" s="249">
        <f t="shared" ref="O117:U117" si="25">+O10/$N10</f>
        <v>0.96920923722883134</v>
      </c>
      <c r="P117" s="250">
        <f t="shared" si="25"/>
        <v>0</v>
      </c>
      <c r="Q117" s="250">
        <f t="shared" si="25"/>
        <v>2.099370188943317E-2</v>
      </c>
      <c r="R117" s="250">
        <f t="shared" si="25"/>
        <v>9.6221133659902033E-3</v>
      </c>
      <c r="S117" s="250">
        <f t="shared" si="25"/>
        <v>8.7473757872638209E-6</v>
      </c>
      <c r="T117" s="250">
        <f t="shared" si="25"/>
        <v>8.7473757872638203E-5</v>
      </c>
      <c r="U117" s="251">
        <f t="shared" si="25"/>
        <v>7.8726382085374385E-5</v>
      </c>
      <c r="V117" s="241">
        <f t="shared" si="23"/>
        <v>1</v>
      </c>
      <c r="W117" s="292">
        <f t="shared" si="20"/>
        <v>0</v>
      </c>
      <c r="X117" s="293">
        <f t="shared" si="20"/>
        <v>0.61328125</v>
      </c>
      <c r="Y117" s="293">
        <f t="shared" si="20"/>
        <v>0</v>
      </c>
      <c r="Z117" s="293">
        <f t="shared" si="20"/>
        <v>0</v>
      </c>
      <c r="AA117" s="294">
        <f t="shared" si="20"/>
        <v>0.38671875</v>
      </c>
      <c r="AB117" s="239"/>
    </row>
    <row r="118" spans="2:28" ht="13" x14ac:dyDescent="0.3">
      <c r="B118" s="69"/>
      <c r="C118" s="7"/>
      <c r="D118" s="198"/>
      <c r="E118" s="70"/>
      <c r="F118" s="235"/>
      <c r="G118" s="212"/>
      <c r="H118" s="241">
        <f>SUM(I118:M118)</f>
        <v>1</v>
      </c>
      <c r="I118" s="243">
        <f t="shared" si="18"/>
        <v>0.99977920070655779</v>
      </c>
      <c r="J118" s="244">
        <f t="shared" si="18"/>
        <v>0</v>
      </c>
      <c r="K118" s="244">
        <f t="shared" si="18"/>
        <v>1.1039964672113049E-4</v>
      </c>
      <c r="L118" s="244">
        <f t="shared" si="18"/>
        <v>1.1039964672113049E-4</v>
      </c>
      <c r="M118" s="245">
        <f t="shared" si="18"/>
        <v>0</v>
      </c>
      <c r="N118" s="241">
        <f t="shared" si="21"/>
        <v>1</v>
      </c>
      <c r="O118" s="249">
        <f t="shared" ref="O118:U118" si="26">+O11/$N11</f>
        <v>0.96939530269672891</v>
      </c>
      <c r="P118" s="250">
        <f t="shared" si="26"/>
        <v>0</v>
      </c>
      <c r="Q118" s="250">
        <f t="shared" si="26"/>
        <v>2.1754831748131261E-2</v>
      </c>
      <c r="R118" s="250">
        <f t="shared" si="26"/>
        <v>8.7019326992525039E-3</v>
      </c>
      <c r="S118" s="250">
        <f t="shared" si="26"/>
        <v>8.7019326992525045E-6</v>
      </c>
      <c r="T118" s="250">
        <f t="shared" si="26"/>
        <v>3.4807730797010018E-5</v>
      </c>
      <c r="U118" s="251">
        <f t="shared" si="26"/>
        <v>1.0442319239103005E-4</v>
      </c>
      <c r="V118" s="241">
        <f t="shared" si="23"/>
        <v>1</v>
      </c>
      <c r="W118" s="292">
        <f t="shared" si="20"/>
        <v>0</v>
      </c>
      <c r="X118" s="293">
        <f t="shared" si="20"/>
        <v>0.63076923076923075</v>
      </c>
      <c r="Y118" s="293">
        <f t="shared" si="20"/>
        <v>0</v>
      </c>
      <c r="Z118" s="293">
        <f t="shared" si="20"/>
        <v>0</v>
      </c>
      <c r="AA118" s="294">
        <f t="shared" si="20"/>
        <v>0.36923076923076925</v>
      </c>
      <c r="AB118" s="239"/>
    </row>
    <row r="119" spans="2:28" ht="13" x14ac:dyDescent="0.3">
      <c r="B119" s="69"/>
      <c r="C119" s="7"/>
      <c r="D119" s="198"/>
      <c r="E119" s="70"/>
      <c r="F119" s="235"/>
      <c r="G119" s="212"/>
      <c r="H119" s="241">
        <f t="shared" ref="H119:H125" si="27">SUM(I119:M119)</f>
        <v>1</v>
      </c>
      <c r="I119" s="243">
        <f t="shared" si="18"/>
        <v>0.99981831395348841</v>
      </c>
      <c r="J119" s="244">
        <f t="shared" si="18"/>
        <v>0</v>
      </c>
      <c r="K119" s="244">
        <f t="shared" si="18"/>
        <v>9.0843023255813952E-5</v>
      </c>
      <c r="L119" s="244">
        <f t="shared" si="18"/>
        <v>9.0843023255813952E-5</v>
      </c>
      <c r="M119" s="245">
        <f t="shared" si="18"/>
        <v>0</v>
      </c>
      <c r="N119" s="241">
        <f t="shared" si="21"/>
        <v>1</v>
      </c>
      <c r="O119" s="249">
        <f t="shared" ref="O119:U119" si="28">+O12/$N12</f>
        <v>0.9636223912686831</v>
      </c>
      <c r="P119" s="250">
        <f t="shared" si="28"/>
        <v>0</v>
      </c>
      <c r="Q119" s="250">
        <f t="shared" si="28"/>
        <v>2.6767288646352309E-2</v>
      </c>
      <c r="R119" s="250">
        <f t="shared" si="28"/>
        <v>9.4980701648346901E-3</v>
      </c>
      <c r="S119" s="250">
        <f t="shared" si="28"/>
        <v>8.6346092407588102E-6</v>
      </c>
      <c r="T119" s="250">
        <f t="shared" si="28"/>
        <v>3.4538436963035241E-5</v>
      </c>
      <c r="U119" s="251">
        <f t="shared" si="28"/>
        <v>6.9076873926070481E-5</v>
      </c>
      <c r="V119" s="241">
        <f t="shared" si="23"/>
        <v>1</v>
      </c>
      <c r="W119" s="292">
        <f t="shared" si="20"/>
        <v>0</v>
      </c>
      <c r="X119" s="293">
        <f t="shared" si="20"/>
        <v>0.59872611464968151</v>
      </c>
      <c r="Y119" s="293">
        <f t="shared" si="20"/>
        <v>0</v>
      </c>
      <c r="Z119" s="293">
        <f t="shared" si="20"/>
        <v>0</v>
      </c>
      <c r="AA119" s="294">
        <f t="shared" si="20"/>
        <v>0.40127388535031849</v>
      </c>
      <c r="AB119" s="239"/>
    </row>
    <row r="120" spans="2:28" ht="13" x14ac:dyDescent="0.3">
      <c r="B120" s="69"/>
      <c r="C120" s="7"/>
      <c r="D120" s="198"/>
      <c r="E120" s="70"/>
      <c r="F120" s="235"/>
      <c r="G120" s="212"/>
      <c r="H120" s="241">
        <f t="shared" si="27"/>
        <v>1</v>
      </c>
      <c r="I120" s="243">
        <f t="shared" si="18"/>
        <v>0.99973472455566359</v>
      </c>
      <c r="J120" s="244">
        <f t="shared" si="18"/>
        <v>0</v>
      </c>
      <c r="K120" s="244">
        <f t="shared" si="18"/>
        <v>1.7685029622424618E-4</v>
      </c>
      <c r="L120" s="244">
        <f t="shared" si="18"/>
        <v>8.8425148112123092E-5</v>
      </c>
      <c r="M120" s="245">
        <f t="shared" si="18"/>
        <v>0</v>
      </c>
      <c r="N120" s="241">
        <f t="shared" si="21"/>
        <v>1</v>
      </c>
      <c r="O120" s="249">
        <f t="shared" ref="O120:U120" si="29">+O13/$N13</f>
        <v>0.97126821598116142</v>
      </c>
      <c r="P120" s="250">
        <f t="shared" si="29"/>
        <v>0</v>
      </c>
      <c r="Q120" s="250">
        <f t="shared" si="29"/>
        <v>2.1065460919808304E-2</v>
      </c>
      <c r="R120" s="250">
        <f t="shared" si="29"/>
        <v>7.5233788999315371E-3</v>
      </c>
      <c r="S120" s="250">
        <f t="shared" si="29"/>
        <v>7.5233788999315377E-6</v>
      </c>
      <c r="T120" s="250">
        <f t="shared" si="29"/>
        <v>3.7616894499657687E-5</v>
      </c>
      <c r="U120" s="251">
        <f t="shared" si="29"/>
        <v>9.7803925699109989E-5</v>
      </c>
      <c r="V120" s="241">
        <f t="shared" si="23"/>
        <v>1</v>
      </c>
      <c r="W120" s="292">
        <f t="shared" si="20"/>
        <v>0</v>
      </c>
      <c r="X120" s="293">
        <f t="shared" si="20"/>
        <v>0.59235668789808915</v>
      </c>
      <c r="Y120" s="293">
        <f t="shared" si="20"/>
        <v>0</v>
      </c>
      <c r="Z120" s="293">
        <f t="shared" si="20"/>
        <v>0</v>
      </c>
      <c r="AA120" s="294">
        <f t="shared" si="20"/>
        <v>0.40764331210191085</v>
      </c>
      <c r="AB120" s="239"/>
    </row>
    <row r="121" spans="2:28" ht="13" x14ac:dyDescent="0.3">
      <c r="B121" s="69"/>
      <c r="C121" s="7"/>
      <c r="D121" s="198"/>
      <c r="E121" s="70"/>
      <c r="F121" s="235"/>
      <c r="G121" s="212"/>
      <c r="H121" s="241">
        <f t="shared" si="27"/>
        <v>1</v>
      </c>
      <c r="I121" s="243">
        <f t="shared" si="18"/>
        <v>0.99986184664978128</v>
      </c>
      <c r="J121" s="244">
        <f t="shared" si="18"/>
        <v>0</v>
      </c>
      <c r="K121" s="244">
        <f t="shared" si="18"/>
        <v>9.2102233479161874E-5</v>
      </c>
      <c r="L121" s="244">
        <f t="shared" si="18"/>
        <v>4.6051116739580937E-5</v>
      </c>
      <c r="M121" s="245">
        <f t="shared" si="18"/>
        <v>0</v>
      </c>
      <c r="N121" s="241">
        <f t="shared" si="21"/>
        <v>1</v>
      </c>
      <c r="O121" s="249">
        <f t="shared" ref="O121:U121" si="30">+O14/$N14</f>
        <v>0.97814478991653797</v>
      </c>
      <c r="P121" s="250">
        <f t="shared" si="30"/>
        <v>0</v>
      </c>
      <c r="Q121" s="250">
        <f t="shared" si="30"/>
        <v>1.4964662988987368E-2</v>
      </c>
      <c r="R121" s="250">
        <f t="shared" si="30"/>
        <v>6.8021195404488035E-3</v>
      </c>
      <c r="S121" s="250">
        <f t="shared" si="30"/>
        <v>6.8021195404488036E-6</v>
      </c>
      <c r="T121" s="250">
        <f t="shared" si="30"/>
        <v>2.7208478161795214E-5</v>
      </c>
      <c r="U121" s="251">
        <f t="shared" si="30"/>
        <v>5.4416956323590429E-5</v>
      </c>
      <c r="V121" s="241">
        <f t="shared" si="23"/>
        <v>1</v>
      </c>
      <c r="W121" s="292">
        <f t="shared" si="20"/>
        <v>0</v>
      </c>
      <c r="X121" s="293">
        <f t="shared" si="20"/>
        <v>0.59270516717325228</v>
      </c>
      <c r="Y121" s="293">
        <f t="shared" si="20"/>
        <v>0</v>
      </c>
      <c r="Z121" s="293">
        <f t="shared" si="20"/>
        <v>0</v>
      </c>
      <c r="AA121" s="294">
        <f t="shared" si="20"/>
        <v>0.40729483282674772</v>
      </c>
      <c r="AB121" s="239"/>
    </row>
    <row r="122" spans="2:28" ht="13" x14ac:dyDescent="0.3">
      <c r="B122" s="69"/>
      <c r="C122" s="7"/>
      <c r="D122" s="198"/>
      <c r="E122" s="70"/>
      <c r="F122" s="235"/>
      <c r="G122" s="212"/>
      <c r="H122" s="241">
        <f t="shared" si="27"/>
        <v>1</v>
      </c>
      <c r="I122" s="243">
        <f t="shared" si="18"/>
        <v>0.99981322375793802</v>
      </c>
      <c r="J122" s="244">
        <f t="shared" si="18"/>
        <v>0</v>
      </c>
      <c r="K122" s="244">
        <f t="shared" si="18"/>
        <v>9.338812103100486E-5</v>
      </c>
      <c r="L122" s="244">
        <f t="shared" si="18"/>
        <v>9.338812103100486E-5</v>
      </c>
      <c r="M122" s="245">
        <f t="shared" si="18"/>
        <v>0</v>
      </c>
      <c r="N122" s="241">
        <f t="shared" si="21"/>
        <v>1</v>
      </c>
      <c r="O122" s="249">
        <f t="shared" ref="O122:U122" si="31">+O15/$N15</f>
        <v>0.96748316627907915</v>
      </c>
      <c r="P122" s="250">
        <f t="shared" si="31"/>
        <v>0</v>
      </c>
      <c r="Q122" s="250">
        <f t="shared" si="31"/>
        <v>2.3498334859374619E-2</v>
      </c>
      <c r="R122" s="250">
        <f t="shared" si="31"/>
        <v>8.9131614983834762E-3</v>
      </c>
      <c r="S122" s="250">
        <f t="shared" si="31"/>
        <v>8.102874089439524E-6</v>
      </c>
      <c r="T122" s="250">
        <f t="shared" si="31"/>
        <v>3.2411496357758096E-5</v>
      </c>
      <c r="U122" s="251">
        <f t="shared" si="31"/>
        <v>6.4822992715516192E-5</v>
      </c>
      <c r="V122" s="241">
        <f t="shared" si="23"/>
        <v>1</v>
      </c>
      <c r="W122" s="292">
        <f t="shared" si="20"/>
        <v>0</v>
      </c>
      <c r="X122" s="293">
        <f t="shared" si="20"/>
        <v>0.58116883116883122</v>
      </c>
      <c r="Y122" s="293">
        <f t="shared" si="20"/>
        <v>0</v>
      </c>
      <c r="Z122" s="293">
        <f t="shared" si="20"/>
        <v>0</v>
      </c>
      <c r="AA122" s="294">
        <f t="shared" si="20"/>
        <v>0.41883116883116883</v>
      </c>
      <c r="AB122" s="239"/>
    </row>
    <row r="123" spans="2:28" ht="13" x14ac:dyDescent="0.3">
      <c r="B123" s="69"/>
      <c r="C123" s="7"/>
      <c r="D123" s="198"/>
      <c r="E123" s="70"/>
      <c r="F123" s="235"/>
      <c r="G123" s="212"/>
      <c r="H123" s="241">
        <f t="shared" si="27"/>
        <v>1</v>
      </c>
      <c r="I123" s="243">
        <f t="shared" si="18"/>
        <v>0.99984783160030433</v>
      </c>
      <c r="J123" s="244">
        <f t="shared" si="18"/>
        <v>0</v>
      </c>
      <c r="K123" s="244">
        <f t="shared" si="18"/>
        <v>5.0722799898554403E-5</v>
      </c>
      <c r="L123" s="244">
        <f t="shared" si="18"/>
        <v>1.0144559979710881E-4</v>
      </c>
      <c r="M123" s="245">
        <f t="shared" si="18"/>
        <v>0</v>
      </c>
      <c r="N123" s="241">
        <f t="shared" si="21"/>
        <v>1</v>
      </c>
      <c r="O123" s="249">
        <f t="shared" ref="O123:U123" si="32">+O16/$N16</f>
        <v>0.96866003395641442</v>
      </c>
      <c r="P123" s="250">
        <f t="shared" si="32"/>
        <v>0</v>
      </c>
      <c r="Q123" s="250">
        <f t="shared" si="32"/>
        <v>2.2145487651840125E-2</v>
      </c>
      <c r="R123" s="250">
        <f t="shared" si="32"/>
        <v>9.0222357100089405E-3</v>
      </c>
      <c r="S123" s="250">
        <f t="shared" si="32"/>
        <v>8.2020324636444914E-6</v>
      </c>
      <c r="T123" s="250">
        <f t="shared" si="32"/>
        <v>8.2020324636444914E-5</v>
      </c>
      <c r="U123" s="251">
        <f t="shared" si="32"/>
        <v>8.2020324636444914E-5</v>
      </c>
      <c r="V123" s="241">
        <f t="shared" si="23"/>
        <v>1</v>
      </c>
      <c r="W123" s="292">
        <f t="shared" si="20"/>
        <v>0</v>
      </c>
      <c r="X123" s="293">
        <f t="shared" si="20"/>
        <v>0.60204081632653061</v>
      </c>
      <c r="Y123" s="293">
        <f t="shared" si="20"/>
        <v>0</v>
      </c>
      <c r="Z123" s="293">
        <f t="shared" si="20"/>
        <v>0</v>
      </c>
      <c r="AA123" s="294">
        <f t="shared" si="20"/>
        <v>0.39795918367346939</v>
      </c>
      <c r="AB123" s="239"/>
    </row>
    <row r="124" spans="2:28" ht="13" x14ac:dyDescent="0.3">
      <c r="B124" s="69"/>
      <c r="C124" s="7"/>
      <c r="D124" s="198"/>
      <c r="E124" s="70"/>
      <c r="F124" s="235"/>
      <c r="G124" s="212"/>
      <c r="H124" s="241">
        <f t="shared" si="27"/>
        <v>1</v>
      </c>
      <c r="I124" s="243">
        <f t="shared" si="18"/>
        <v>0.99986124601082282</v>
      </c>
      <c r="J124" s="244">
        <f t="shared" si="18"/>
        <v>0</v>
      </c>
      <c r="K124" s="244">
        <f t="shared" si="18"/>
        <v>6.937699458859442E-5</v>
      </c>
      <c r="L124" s="244">
        <f t="shared" si="18"/>
        <v>6.937699458859442E-5</v>
      </c>
      <c r="M124" s="245">
        <f t="shared" si="18"/>
        <v>0</v>
      </c>
      <c r="N124" s="241">
        <f t="shared" si="21"/>
        <v>1</v>
      </c>
      <c r="O124" s="249">
        <f t="shared" ref="O124:U124" si="33">+O17/$N17</f>
        <v>0.96854834021277836</v>
      </c>
      <c r="P124" s="250">
        <f t="shared" si="33"/>
        <v>0</v>
      </c>
      <c r="Q124" s="250">
        <f t="shared" si="33"/>
        <v>2.2091738852392302E-2</v>
      </c>
      <c r="R124" s="250">
        <f t="shared" si="33"/>
        <v>9.3017847799546534E-3</v>
      </c>
      <c r="S124" s="250">
        <f t="shared" si="33"/>
        <v>1.1627230974943318E-5</v>
      </c>
      <c r="T124" s="250">
        <f t="shared" si="33"/>
        <v>4.6508923899773272E-5</v>
      </c>
      <c r="U124" s="251">
        <f t="shared" si="33"/>
        <v>0</v>
      </c>
      <c r="V124" s="241">
        <f t="shared" si="23"/>
        <v>1</v>
      </c>
      <c r="W124" s="292">
        <f t="shared" si="20"/>
        <v>0</v>
      </c>
      <c r="X124" s="293">
        <f t="shared" si="20"/>
        <v>0.8</v>
      </c>
      <c r="Y124" s="293">
        <f t="shared" si="20"/>
        <v>0</v>
      </c>
      <c r="Z124" s="293">
        <f t="shared" si="20"/>
        <v>0</v>
      </c>
      <c r="AA124" s="294">
        <f t="shared" si="20"/>
        <v>0.2</v>
      </c>
      <c r="AB124" s="239"/>
    </row>
    <row r="125" spans="2:28" ht="13.5" thickBot="1" x14ac:dyDescent="0.35">
      <c r="B125" s="71"/>
      <c r="C125" s="17"/>
      <c r="D125" s="199"/>
      <c r="E125" s="72"/>
      <c r="F125" s="236"/>
      <c r="G125" s="213"/>
      <c r="H125" s="242">
        <f t="shared" si="27"/>
        <v>1</v>
      </c>
      <c r="I125" s="246">
        <f t="shared" si="18"/>
        <v>0.99982629841931558</v>
      </c>
      <c r="J125" s="247">
        <f t="shared" si="18"/>
        <v>0</v>
      </c>
      <c r="K125" s="247">
        <f t="shared" si="18"/>
        <v>8.685079034219212E-5</v>
      </c>
      <c r="L125" s="247">
        <f t="shared" si="18"/>
        <v>8.685079034219212E-5</v>
      </c>
      <c r="M125" s="248">
        <f t="shared" si="18"/>
        <v>0</v>
      </c>
      <c r="N125" s="242">
        <f t="shared" si="21"/>
        <v>0.99999999999999989</v>
      </c>
      <c r="O125" s="252">
        <f t="shared" ref="O125:U125" si="34">+O18/$N18</f>
        <v>0.95824087149485571</v>
      </c>
      <c r="P125" s="253">
        <f t="shared" si="34"/>
        <v>0</v>
      </c>
      <c r="Q125" s="253">
        <f t="shared" si="34"/>
        <v>3.026023804720597E-2</v>
      </c>
      <c r="R125" s="253">
        <f t="shared" si="34"/>
        <v>1.1347589267702239E-2</v>
      </c>
      <c r="S125" s="253">
        <f t="shared" si="34"/>
        <v>1.2608432519669155E-5</v>
      </c>
      <c r="T125" s="253">
        <f t="shared" si="34"/>
        <v>5.0433730078676621E-5</v>
      </c>
      <c r="U125" s="254">
        <f t="shared" si="34"/>
        <v>8.8259027637684089E-5</v>
      </c>
      <c r="V125" s="242">
        <f t="shared" si="23"/>
        <v>1</v>
      </c>
      <c r="W125" s="295">
        <f t="shared" si="20"/>
        <v>0</v>
      </c>
      <c r="X125" s="296">
        <f t="shared" si="20"/>
        <v>0.55555555555555558</v>
      </c>
      <c r="Y125" s="296">
        <f t="shared" si="20"/>
        <v>0</v>
      </c>
      <c r="Z125" s="296">
        <f t="shared" si="20"/>
        <v>0</v>
      </c>
      <c r="AA125" s="297">
        <f t="shared" si="20"/>
        <v>0.44444444444444442</v>
      </c>
      <c r="AB125" s="240"/>
    </row>
    <row r="127" spans="2:28" ht="13" thickBot="1" x14ac:dyDescent="0.3"/>
    <row r="128" spans="2:28" ht="13" thickBot="1" x14ac:dyDescent="0.3">
      <c r="O128" s="274" t="s">
        <v>32</v>
      </c>
      <c r="P128" s="277" t="s">
        <v>28</v>
      </c>
      <c r="W128" s="274" t="s">
        <v>29</v>
      </c>
      <c r="X128" s="277" t="s">
        <v>46</v>
      </c>
    </row>
    <row r="129" spans="14:24" x14ac:dyDescent="0.25">
      <c r="N129">
        <v>5</v>
      </c>
      <c r="O129" s="21">
        <f>+(O11/(O11+P11))</f>
        <v>1</v>
      </c>
      <c r="P129" s="21">
        <f>+(P11/(O11+P11))</f>
        <v>0</v>
      </c>
      <c r="V129">
        <v>5</v>
      </c>
      <c r="W129" s="21">
        <f>+(W11/(W11+X11))</f>
        <v>0</v>
      </c>
      <c r="X129" s="21">
        <f>+(X11/(W11+X11))</f>
        <v>1</v>
      </c>
    </row>
    <row r="130" spans="14:24" x14ac:dyDescent="0.25">
      <c r="N130">
        <v>6</v>
      </c>
      <c r="O130" s="21">
        <f t="shared" ref="O130:O135" si="35">+(O12/(O12+P12))</f>
        <v>1</v>
      </c>
      <c r="P130" s="21">
        <f t="shared" ref="P130:P135" si="36">+(P12/(O12+P12))</f>
        <v>0</v>
      </c>
      <c r="V130">
        <v>6</v>
      </c>
      <c r="W130" s="21">
        <f t="shared" ref="W130:W135" si="37">+(W12/(W12+X12))</f>
        <v>0</v>
      </c>
      <c r="X130" s="21">
        <f t="shared" ref="X130:X135" si="38">+(X12/(W12+X12))</f>
        <v>1</v>
      </c>
    </row>
    <row r="131" spans="14:24" x14ac:dyDescent="0.25">
      <c r="N131">
        <v>7</v>
      </c>
      <c r="O131" s="21">
        <f t="shared" si="35"/>
        <v>1</v>
      </c>
      <c r="P131" s="21">
        <f t="shared" si="36"/>
        <v>0</v>
      </c>
      <c r="V131">
        <v>7</v>
      </c>
      <c r="W131" s="21">
        <f t="shared" si="37"/>
        <v>0</v>
      </c>
      <c r="X131" s="21">
        <f t="shared" si="38"/>
        <v>1</v>
      </c>
    </row>
    <row r="132" spans="14:24" x14ac:dyDescent="0.25">
      <c r="N132">
        <v>8</v>
      </c>
      <c r="O132" s="21">
        <f t="shared" si="35"/>
        <v>1</v>
      </c>
      <c r="P132" s="21">
        <f t="shared" si="36"/>
        <v>0</v>
      </c>
      <c r="V132">
        <v>8</v>
      </c>
      <c r="W132" s="21">
        <f t="shared" si="37"/>
        <v>0</v>
      </c>
      <c r="X132" s="21">
        <f t="shared" si="38"/>
        <v>1</v>
      </c>
    </row>
    <row r="133" spans="14:24" x14ac:dyDescent="0.25">
      <c r="N133">
        <v>9</v>
      </c>
      <c r="O133" s="21">
        <f t="shared" si="35"/>
        <v>1</v>
      </c>
      <c r="P133" s="21">
        <f t="shared" si="36"/>
        <v>0</v>
      </c>
      <c r="V133">
        <v>9</v>
      </c>
      <c r="W133" s="21">
        <f t="shared" si="37"/>
        <v>0</v>
      </c>
      <c r="X133" s="21">
        <f t="shared" si="38"/>
        <v>1</v>
      </c>
    </row>
    <row r="134" spans="14:24" x14ac:dyDescent="0.25">
      <c r="N134">
        <v>10</v>
      </c>
      <c r="O134" s="21">
        <f t="shared" si="35"/>
        <v>1</v>
      </c>
      <c r="P134" s="21">
        <f t="shared" si="36"/>
        <v>0</v>
      </c>
      <c r="V134">
        <v>10</v>
      </c>
      <c r="W134" s="21">
        <f t="shared" si="37"/>
        <v>0</v>
      </c>
      <c r="X134" s="21">
        <f t="shared" si="38"/>
        <v>1</v>
      </c>
    </row>
    <row r="135" spans="14:24" x14ac:dyDescent="0.25">
      <c r="N135">
        <v>11</v>
      </c>
      <c r="O135" s="21">
        <f t="shared" si="35"/>
        <v>1</v>
      </c>
      <c r="P135" s="21">
        <f t="shared" si="36"/>
        <v>0</v>
      </c>
      <c r="V135">
        <v>11</v>
      </c>
      <c r="W135" s="21">
        <f t="shared" si="37"/>
        <v>0</v>
      </c>
      <c r="X135" s="21">
        <f t="shared" si="38"/>
        <v>1</v>
      </c>
    </row>
    <row r="136" spans="14:24" x14ac:dyDescent="0.25">
      <c r="N136">
        <v>12</v>
      </c>
      <c r="O136" s="21">
        <f>+(O18/(O18+P18))</f>
        <v>1</v>
      </c>
      <c r="P136" s="21">
        <f>+(P18/(O18+P18))</f>
        <v>0</v>
      </c>
      <c r="V136">
        <v>12</v>
      </c>
      <c r="W136" s="21">
        <f>+(W18/(W18+X18))</f>
        <v>0</v>
      </c>
      <c r="X136" s="21">
        <f>+(X18/(W18+X18))</f>
        <v>1</v>
      </c>
    </row>
    <row r="137" spans="14:24" ht="13" x14ac:dyDescent="0.3">
      <c r="N137" s="275" t="s">
        <v>78</v>
      </c>
      <c r="O137" s="276">
        <f>AVERAGE(O129:O136)</f>
        <v>1</v>
      </c>
      <c r="P137" s="276">
        <f>AVERAGE(P129:P136)</f>
        <v>0</v>
      </c>
      <c r="V137" s="275" t="s">
        <v>78</v>
      </c>
      <c r="W137" s="276">
        <f>AVERAGE(W129:W136)</f>
        <v>0</v>
      </c>
      <c r="X137" s="276">
        <f>AVERAGE(X129:X136)</f>
        <v>1</v>
      </c>
    </row>
  </sheetData>
  <mergeCells count="10">
    <mergeCell ref="F80:I80"/>
    <mergeCell ref="F39:K39"/>
    <mergeCell ref="AA21:AC21"/>
    <mergeCell ref="F21:G21"/>
    <mergeCell ref="F22:G22"/>
    <mergeCell ref="H22:O22"/>
    <mergeCell ref="P22:W22"/>
    <mergeCell ref="X22:Z22"/>
    <mergeCell ref="AA22:AC22"/>
    <mergeCell ref="P21:W21"/>
  </mergeCells>
  <hyperlinks>
    <hyperlink ref="F19" r:id="rId1" display="=@max(F7:F18)" xr:uid="{00000000-0004-0000-0100-000000000000}"/>
  </hyperlinks>
  <pageMargins left="0.25" right="0.25" top="0.75" bottom="0.75" header="0.3" footer="0.3"/>
  <pageSetup scale="37" orientation="landscape" horizontalDpi="300" verticalDpi="300" r:id="rId2"/>
  <customProperties>
    <customPr name="_pios_id" r:id="rId3"/>
    <customPr name="EpmWorksheetKeyString_GUID" r:id="rId4"/>
  </customProperties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W127"/>
  <sheetViews>
    <sheetView tabSelected="1" topLeftCell="N1" zoomScale="75" zoomScaleNormal="75" workbookViewId="0">
      <selection activeCell="AA7" sqref="AA7"/>
    </sheetView>
  </sheetViews>
  <sheetFormatPr defaultRowHeight="12.5" x14ac:dyDescent="0.25"/>
  <cols>
    <col min="1" max="2" width="8" customWidth="1"/>
    <col min="3" max="3" width="15.08984375" customWidth="1"/>
    <col min="4" max="4" width="8.54296875" customWidth="1"/>
    <col min="5" max="5" width="11.08984375" customWidth="1"/>
    <col min="6" max="6" width="26.90625" customWidth="1"/>
    <col min="7" max="7" width="13.90625" customWidth="1"/>
    <col min="8" max="8" width="15.453125" customWidth="1"/>
    <col min="9" max="9" width="12.90625" customWidth="1"/>
    <col min="10" max="11" width="13.90625" customWidth="1"/>
    <col min="12" max="12" width="14.08984375" customWidth="1"/>
    <col min="13" max="13" width="15.90625" customWidth="1"/>
    <col min="14" max="14" width="13.90625" customWidth="1"/>
    <col min="15" max="15" width="13.08984375" customWidth="1"/>
    <col min="16" max="16" width="19.08984375" customWidth="1"/>
    <col min="17" max="17" width="13.90625" customWidth="1"/>
    <col min="18" max="18" width="13.54296875" customWidth="1"/>
    <col min="19" max="19" width="13.90625" customWidth="1"/>
    <col min="20" max="20" width="14.08984375" customWidth="1"/>
    <col min="21" max="21" width="13.08984375" customWidth="1"/>
    <col min="22" max="22" width="12.54296875" customWidth="1"/>
    <col min="23" max="23" width="16.90625" customWidth="1"/>
    <col min="24" max="24" width="13.08984375" customWidth="1"/>
    <col min="25" max="25" width="12.54296875" customWidth="1"/>
    <col min="26" max="27" width="13.08984375" customWidth="1"/>
    <col min="28" max="28" width="11.90625" customWidth="1"/>
    <col min="29" max="29" width="9.08984375" customWidth="1"/>
    <col min="30" max="30" width="13.6328125" customWidth="1"/>
    <col min="31" max="31" width="12.08984375" customWidth="1"/>
    <col min="32" max="32" width="13.08984375" customWidth="1"/>
    <col min="33" max="33" width="12.54296875" customWidth="1"/>
    <col min="34" max="35" width="13.08984375" customWidth="1"/>
    <col min="36" max="36" width="12.453125" customWidth="1"/>
    <col min="38" max="38" width="14.54296875" bestFit="1" customWidth="1"/>
    <col min="39" max="39" width="14.08984375" customWidth="1"/>
    <col min="40" max="40" width="10.90625" bestFit="1" customWidth="1"/>
    <col min="41" max="41" width="11.08984375" bestFit="1" customWidth="1"/>
    <col min="44" max="44" width="12.08984375" customWidth="1"/>
    <col min="45" max="45" width="10.08984375" bestFit="1" customWidth="1"/>
    <col min="47" max="47" width="12.54296875" bestFit="1" customWidth="1"/>
    <col min="49" max="49" width="15.90625" customWidth="1"/>
    <col min="50" max="50" width="15.08984375" bestFit="1" customWidth="1"/>
    <col min="52" max="52" width="11.54296875" bestFit="1" customWidth="1"/>
  </cols>
  <sheetData>
    <row r="1" spans="1:49" ht="13" x14ac:dyDescent="0.3">
      <c r="B1" s="1" t="s">
        <v>75</v>
      </c>
    </row>
    <row r="2" spans="1:49" ht="13.5" thickBot="1" x14ac:dyDescent="0.35">
      <c r="B2" s="439" t="s">
        <v>159</v>
      </c>
      <c r="C2" s="440"/>
      <c r="D2" s="440"/>
      <c r="E2" s="440"/>
      <c r="F2" s="440"/>
      <c r="P2" s="196">
        <f>+CP!N7</f>
        <v>957160</v>
      </c>
      <c r="T2" s="2">
        <f>+CP!O7</f>
        <v>932000</v>
      </c>
      <c r="U2" s="2">
        <f>+CP!P7</f>
        <v>0</v>
      </c>
      <c r="V2" s="2">
        <f>+CP!Q7</f>
        <v>17000</v>
      </c>
      <c r="W2" s="2">
        <f>+CP!R7</f>
        <v>8000</v>
      </c>
      <c r="X2" s="2">
        <f>+CP!S7</f>
        <v>10</v>
      </c>
      <c r="Y2" s="2">
        <f>+CP!T7</f>
        <v>40</v>
      </c>
      <c r="Z2" s="2">
        <f>+CP!U7</f>
        <v>110</v>
      </c>
      <c r="AA2" s="306"/>
      <c r="AE2" t="s">
        <v>180</v>
      </c>
      <c r="AG2" t="s">
        <v>180</v>
      </c>
      <c r="AH2" t="s">
        <v>180</v>
      </c>
      <c r="AJ2" s="574"/>
    </row>
    <row r="3" spans="1:49" ht="13" thickBot="1" x14ac:dyDescent="0.3">
      <c r="B3" s="38"/>
      <c r="C3" s="41"/>
      <c r="D3" s="41"/>
      <c r="E3" s="40"/>
      <c r="F3" s="41" t="s">
        <v>13</v>
      </c>
      <c r="G3" s="75" t="s">
        <v>4</v>
      </c>
      <c r="H3" s="41"/>
      <c r="I3" s="40"/>
      <c r="J3" s="41" t="s">
        <v>13</v>
      </c>
      <c r="K3" s="43" t="s">
        <v>27</v>
      </c>
      <c r="L3" s="44" t="s">
        <v>28</v>
      </c>
      <c r="M3" s="44" t="s">
        <v>29</v>
      </c>
      <c r="N3" s="44" t="s">
        <v>30</v>
      </c>
      <c r="O3" s="45" t="s">
        <v>31</v>
      </c>
      <c r="P3" s="204" t="s">
        <v>9</v>
      </c>
      <c r="Q3" s="40"/>
      <c r="R3" s="40"/>
      <c r="S3" s="41" t="s">
        <v>13</v>
      </c>
      <c r="T3" s="43" t="s">
        <v>32</v>
      </c>
      <c r="U3" s="44" t="s">
        <v>28</v>
      </c>
      <c r="V3" s="44" t="s">
        <v>29</v>
      </c>
      <c r="W3" s="44" t="s">
        <v>30</v>
      </c>
      <c r="X3" s="44" t="s">
        <v>31</v>
      </c>
      <c r="Y3" s="44" t="s">
        <v>33</v>
      </c>
      <c r="Z3" s="207" t="s">
        <v>34</v>
      </c>
      <c r="AA3" s="75" t="s">
        <v>179</v>
      </c>
      <c r="AB3" s="40"/>
      <c r="AC3" s="40"/>
      <c r="AD3" s="41" t="s">
        <v>13</v>
      </c>
      <c r="AE3" s="537" t="s">
        <v>29</v>
      </c>
      <c r="AF3" s="44" t="s">
        <v>46</v>
      </c>
      <c r="AG3" s="543" t="s">
        <v>31</v>
      </c>
      <c r="AH3" s="543" t="s">
        <v>47</v>
      </c>
      <c r="AI3" s="45" t="s">
        <v>34</v>
      </c>
      <c r="AJ3" s="41" t="s">
        <v>6</v>
      </c>
      <c r="AK3" s="41"/>
      <c r="AL3" s="41"/>
      <c r="AM3" s="40" t="s">
        <v>13</v>
      </c>
    </row>
    <row r="4" spans="1:49" x14ac:dyDescent="0.25">
      <c r="B4" s="49" t="s">
        <v>0</v>
      </c>
      <c r="C4" s="51" t="s">
        <v>3</v>
      </c>
      <c r="D4" s="51" t="s">
        <v>1</v>
      </c>
      <c r="E4" s="50" t="s">
        <v>2</v>
      </c>
      <c r="F4" s="51" t="s">
        <v>14</v>
      </c>
      <c r="G4" s="52" t="s">
        <v>12</v>
      </c>
      <c r="H4" s="51" t="s">
        <v>1</v>
      </c>
      <c r="I4" s="50" t="s">
        <v>2</v>
      </c>
      <c r="J4" s="51" t="s">
        <v>14</v>
      </c>
      <c r="K4" s="53" t="s">
        <v>35</v>
      </c>
      <c r="L4" s="54" t="s">
        <v>36</v>
      </c>
      <c r="M4" s="54" t="s">
        <v>37</v>
      </c>
      <c r="N4" s="54" t="s">
        <v>38</v>
      </c>
      <c r="O4" s="55" t="s">
        <v>39</v>
      </c>
      <c r="P4" s="205" t="s">
        <v>12</v>
      </c>
      <c r="Q4" s="50" t="s">
        <v>1</v>
      </c>
      <c r="R4" s="50" t="s">
        <v>2</v>
      </c>
      <c r="S4" s="51" t="s">
        <v>14</v>
      </c>
      <c r="T4" s="53" t="s">
        <v>40</v>
      </c>
      <c r="U4" s="54" t="s">
        <v>41</v>
      </c>
      <c r="V4" s="54" t="s">
        <v>42</v>
      </c>
      <c r="W4" s="54" t="s">
        <v>38</v>
      </c>
      <c r="X4" s="54" t="s">
        <v>43</v>
      </c>
      <c r="Y4" s="54" t="s">
        <v>44</v>
      </c>
      <c r="Z4" s="209" t="s">
        <v>45</v>
      </c>
      <c r="AA4" s="52" t="s">
        <v>12</v>
      </c>
      <c r="AB4" s="41" t="s">
        <v>1</v>
      </c>
      <c r="AC4" s="41" t="s">
        <v>2</v>
      </c>
      <c r="AD4" s="50" t="s">
        <v>14</v>
      </c>
      <c r="AE4" s="550" t="s">
        <v>42</v>
      </c>
      <c r="AF4" s="54" t="s">
        <v>48</v>
      </c>
      <c r="AG4" s="538" t="s">
        <v>43</v>
      </c>
      <c r="AH4" s="538" t="s">
        <v>44</v>
      </c>
      <c r="AI4" s="55" t="s">
        <v>45</v>
      </c>
      <c r="AJ4" s="51"/>
      <c r="AK4" s="51" t="s">
        <v>1</v>
      </c>
      <c r="AL4" s="51" t="s">
        <v>2</v>
      </c>
      <c r="AM4" s="50" t="s">
        <v>14</v>
      </c>
    </row>
    <row r="5" spans="1:49" ht="13" thickBot="1" x14ac:dyDescent="0.3">
      <c r="B5" s="58"/>
      <c r="C5" s="61"/>
      <c r="D5" s="61"/>
      <c r="E5" s="60"/>
      <c r="F5" s="60"/>
      <c r="G5" s="158"/>
      <c r="H5" s="61"/>
      <c r="I5" s="60"/>
      <c r="J5" s="60"/>
      <c r="K5" s="63" t="s">
        <v>171</v>
      </c>
      <c r="L5" s="340">
        <v>6</v>
      </c>
      <c r="M5" s="340">
        <v>5</v>
      </c>
      <c r="N5" s="340">
        <v>4</v>
      </c>
      <c r="O5" s="341">
        <v>7</v>
      </c>
      <c r="P5" s="206"/>
      <c r="Q5" s="60"/>
      <c r="R5" s="60"/>
      <c r="S5" s="60"/>
      <c r="T5" s="208" t="s">
        <v>171</v>
      </c>
      <c r="U5" s="208">
        <v>7</v>
      </c>
      <c r="V5" s="208">
        <v>5</v>
      </c>
      <c r="W5" s="208">
        <v>4</v>
      </c>
      <c r="X5" s="54">
        <v>8</v>
      </c>
      <c r="Y5" s="54">
        <v>9</v>
      </c>
      <c r="Z5" s="209">
        <v>6</v>
      </c>
      <c r="AA5" s="82"/>
      <c r="AB5" s="61"/>
      <c r="AC5" s="61"/>
      <c r="AD5" s="60"/>
      <c r="AE5" s="550">
        <v>5</v>
      </c>
      <c r="AF5" s="54">
        <v>1</v>
      </c>
      <c r="AG5" s="538">
        <v>4</v>
      </c>
      <c r="AH5" s="538">
        <v>3</v>
      </c>
      <c r="AI5" s="55">
        <v>2</v>
      </c>
      <c r="AJ5" s="83"/>
      <c r="AK5" s="83"/>
      <c r="AL5" s="83"/>
      <c r="AM5" s="99"/>
      <c r="AO5" t="s">
        <v>4</v>
      </c>
      <c r="AP5" t="s">
        <v>9</v>
      </c>
      <c r="AQ5" t="s">
        <v>10</v>
      </c>
    </row>
    <row r="6" spans="1:49" ht="13.5" thickBot="1" x14ac:dyDescent="0.35">
      <c r="B6" s="24"/>
      <c r="C6" s="378"/>
      <c r="D6" s="68"/>
      <c r="E6" s="523"/>
      <c r="F6" s="68"/>
      <c r="G6" s="211"/>
      <c r="H6" s="201"/>
      <c r="I6" s="214"/>
      <c r="J6" s="214"/>
      <c r="K6" s="580">
        <f>SUM(K7:K18)/SUM($G7:$G18)</f>
        <v>0.99978809069718155</v>
      </c>
      <c r="L6" s="580">
        <f>SUM(L7:L18)/SUM($G7:$G18)</f>
        <v>0</v>
      </c>
      <c r="M6" s="580">
        <f>SUM(M7:M18)/SUM($G7:$G18)</f>
        <v>1.1818018811025804E-4</v>
      </c>
      <c r="N6" s="580">
        <f>SUM(N7:N18)/SUM($G7:$G18)</f>
        <v>9.3729114708135687E-5</v>
      </c>
      <c r="O6" s="580">
        <f>SUM(O7:O18)/SUM($G7:$G18)</f>
        <v>0</v>
      </c>
      <c r="P6" s="211"/>
      <c r="Q6" s="214"/>
      <c r="R6" s="214"/>
      <c r="S6" s="214"/>
      <c r="T6" s="580">
        <f>SUM(T7:T18)/SUM($P7:$P18)</f>
        <v>0.97153396307849627</v>
      </c>
      <c r="U6" s="580">
        <f t="shared" ref="U6:Z6" si="0">SUM(U7:U18)/SUM($P7:$P18)</f>
        <v>0</v>
      </c>
      <c r="V6" s="580">
        <f t="shared" si="0"/>
        <v>1.9769586457992656E-2</v>
      </c>
      <c r="W6" s="580">
        <f t="shared" si="0"/>
        <v>8.5683083519968173E-3</v>
      </c>
      <c r="X6" s="580">
        <f t="shared" si="0"/>
        <v>7.6502753142828729E-6</v>
      </c>
      <c r="Y6" s="580">
        <f t="shared" si="0"/>
        <v>4.398908305712652E-5</v>
      </c>
      <c r="Z6" s="580">
        <f t="shared" si="0"/>
        <v>7.6502753142828722E-5</v>
      </c>
      <c r="AA6" s="256"/>
      <c r="AB6" s="344"/>
      <c r="AC6" s="344"/>
      <c r="AD6" s="229"/>
      <c r="AE6" s="540"/>
      <c r="AF6" s="580">
        <f>SUM(AF7:AF18)/SUM($AA7:$AA18)</f>
        <v>0.52051268718802002</v>
      </c>
      <c r="AG6" s="544"/>
      <c r="AH6" s="544"/>
      <c r="AI6" s="580">
        <f>SUM(AI7:AI18)/SUM($AA7:$AA18)</f>
        <v>0.47948731281198004</v>
      </c>
      <c r="AJ6" s="23"/>
      <c r="AK6" s="524"/>
      <c r="AL6" s="524"/>
      <c r="AM6" s="10"/>
      <c r="AV6" s="217"/>
    </row>
    <row r="7" spans="1:49" ht="14.5" x14ac:dyDescent="0.35">
      <c r="A7" s="2"/>
      <c r="B7" s="69">
        <v>1</v>
      </c>
      <c r="C7" s="118">
        <v>1847800</v>
      </c>
      <c r="D7" s="118">
        <v>16</v>
      </c>
      <c r="E7" s="549" t="s">
        <v>227</v>
      </c>
      <c r="F7" s="559">
        <v>3118000</v>
      </c>
      <c r="G7" s="212">
        <f>SUM(K7:O7)</f>
        <v>158280</v>
      </c>
      <c r="H7" s="528">
        <v>4</v>
      </c>
      <c r="I7" s="460" t="s">
        <v>230</v>
      </c>
      <c r="J7" s="559">
        <v>2660000</v>
      </c>
      <c r="K7" s="338">
        <v>158230</v>
      </c>
      <c r="L7" s="338">
        <v>0</v>
      </c>
      <c r="M7" s="338">
        <v>30</v>
      </c>
      <c r="N7" s="338">
        <v>20</v>
      </c>
      <c r="O7" s="339">
        <v>0</v>
      </c>
      <c r="P7" s="212">
        <f>SUM(T7:Z7)</f>
        <v>1217559.9999999998</v>
      </c>
      <c r="Q7" s="113">
        <v>31</v>
      </c>
      <c r="R7" s="460" t="s">
        <v>229</v>
      </c>
      <c r="S7" s="559">
        <v>2506000</v>
      </c>
      <c r="T7" s="337">
        <v>1182899.9999999998</v>
      </c>
      <c r="U7" s="338">
        <v>0</v>
      </c>
      <c r="V7" s="338">
        <v>24000</v>
      </c>
      <c r="W7" s="338">
        <v>10500</v>
      </c>
      <c r="X7" s="338">
        <v>10</v>
      </c>
      <c r="Y7" s="338">
        <v>60</v>
      </c>
      <c r="Z7" s="339">
        <v>90</v>
      </c>
      <c r="AA7" s="257">
        <v>323800</v>
      </c>
      <c r="AB7" s="118">
        <v>18</v>
      </c>
      <c r="AC7" s="561" t="s">
        <v>230</v>
      </c>
      <c r="AD7" s="559">
        <v>2142000</v>
      </c>
      <c r="AE7" s="551">
        <v>0</v>
      </c>
      <c r="AF7" s="338">
        <v>153900</v>
      </c>
      <c r="AG7" s="553">
        <v>0</v>
      </c>
      <c r="AH7" s="553">
        <v>0</v>
      </c>
      <c r="AI7" s="339">
        <v>169900</v>
      </c>
      <c r="AJ7" s="18">
        <v>25000</v>
      </c>
      <c r="AK7" s="575">
        <v>1</v>
      </c>
      <c r="AL7" s="561">
        <v>4.1666666666666664E-2</v>
      </c>
      <c r="AM7" s="564">
        <v>1749000</v>
      </c>
      <c r="AO7" s="430">
        <f>+G7-K7-L7-M7-N7-O7</f>
        <v>0</v>
      </c>
      <c r="AP7" s="289">
        <f>+P7-T7-U7-V7-W7-X7-Y7-Z7</f>
        <v>0</v>
      </c>
      <c r="AQ7" s="2">
        <f>+AA7-AE7-AF7-AG7-AH7-AI7</f>
        <v>0</v>
      </c>
      <c r="AS7" s="459"/>
      <c r="AU7" s="217"/>
      <c r="AV7" s="2"/>
      <c r="AW7" s="21"/>
    </row>
    <row r="8" spans="1:49" ht="14.5" x14ac:dyDescent="0.35">
      <c r="A8" s="2"/>
      <c r="B8" s="69">
        <v>2</v>
      </c>
      <c r="C8" s="118">
        <v>1930300</v>
      </c>
      <c r="D8" s="118">
        <v>25</v>
      </c>
      <c r="E8" s="549" t="s">
        <v>228</v>
      </c>
      <c r="F8" s="559">
        <v>3117000</v>
      </c>
      <c r="G8" s="212">
        <f t="shared" ref="G8:G18" si="1">SUM(K8:O8)</f>
        <v>186280</v>
      </c>
      <c r="H8" s="528">
        <v>23</v>
      </c>
      <c r="I8" s="460" t="s">
        <v>230</v>
      </c>
      <c r="J8" s="559">
        <v>3127000</v>
      </c>
      <c r="K8" s="338">
        <v>186230</v>
      </c>
      <c r="L8" s="338">
        <v>0</v>
      </c>
      <c r="M8" s="338">
        <v>30</v>
      </c>
      <c r="N8" s="338">
        <v>20</v>
      </c>
      <c r="O8" s="339">
        <v>0</v>
      </c>
      <c r="P8" s="212">
        <f t="shared" ref="P8:P18" si="2">SUM(T8:Z8)</f>
        <v>1341050</v>
      </c>
      <c r="Q8" s="113">
        <v>23</v>
      </c>
      <c r="R8" s="460" t="s">
        <v>231</v>
      </c>
      <c r="S8" s="559">
        <v>2832000</v>
      </c>
      <c r="T8" s="337">
        <v>1311400</v>
      </c>
      <c r="U8" s="338">
        <v>0</v>
      </c>
      <c r="V8" s="338">
        <v>17400</v>
      </c>
      <c r="W8" s="338">
        <v>12100</v>
      </c>
      <c r="X8" s="338">
        <v>10</v>
      </c>
      <c r="Y8" s="338">
        <v>40</v>
      </c>
      <c r="Z8" s="339">
        <v>100</v>
      </c>
      <c r="AA8" s="257">
        <v>312000</v>
      </c>
      <c r="AB8" s="118">
        <v>23</v>
      </c>
      <c r="AC8" s="561" t="s">
        <v>229</v>
      </c>
      <c r="AD8" s="559">
        <v>3020000</v>
      </c>
      <c r="AE8" s="551">
        <v>0</v>
      </c>
      <c r="AF8" s="338">
        <v>169600</v>
      </c>
      <c r="AG8" s="553">
        <v>0</v>
      </c>
      <c r="AH8" s="553">
        <v>0</v>
      </c>
      <c r="AI8" s="339">
        <v>142400</v>
      </c>
      <c r="AJ8" s="595">
        <v>25000</v>
      </c>
      <c r="AK8" s="575">
        <v>1</v>
      </c>
      <c r="AL8" s="561">
        <v>0.875</v>
      </c>
      <c r="AM8" s="564">
        <v>2518000</v>
      </c>
      <c r="AO8" s="430">
        <f t="shared" ref="AO8:AO18" si="3">+G8-K8-L8-M8-N8-O8</f>
        <v>0</v>
      </c>
      <c r="AP8" s="289">
        <f t="shared" ref="AP8:AP18" si="4">+P8-T8-U8-V8-W8-X8-Y8-Z8</f>
        <v>0</v>
      </c>
      <c r="AQ8" s="2">
        <f t="shared" ref="AQ8:AQ18" si="5">+AA8-AE8-AF8-AG8-AH8-AI8</f>
        <v>0</v>
      </c>
      <c r="AS8" s="459"/>
      <c r="AU8" s="217"/>
      <c r="AV8" s="2"/>
      <c r="AW8" s="21"/>
    </row>
    <row r="9" spans="1:49" ht="14.5" x14ac:dyDescent="0.35">
      <c r="A9" s="2"/>
      <c r="B9" s="69">
        <v>3</v>
      </c>
      <c r="C9" s="118">
        <v>2017000</v>
      </c>
      <c r="D9" s="118">
        <v>26</v>
      </c>
      <c r="E9" s="549" t="s">
        <v>174</v>
      </c>
      <c r="F9" s="559">
        <v>3459000</v>
      </c>
      <c r="G9" s="212">
        <f t="shared" si="1"/>
        <v>192170</v>
      </c>
      <c r="H9" s="528">
        <v>28</v>
      </c>
      <c r="I9" s="460" t="s">
        <v>228</v>
      </c>
      <c r="J9" s="559">
        <v>3322000</v>
      </c>
      <c r="K9" s="338">
        <v>192120</v>
      </c>
      <c r="L9" s="338">
        <v>0</v>
      </c>
      <c r="M9" s="338">
        <v>30</v>
      </c>
      <c r="N9" s="338">
        <v>20</v>
      </c>
      <c r="O9" s="339">
        <v>0</v>
      </c>
      <c r="P9" s="212">
        <f t="shared" si="2"/>
        <v>1327680</v>
      </c>
      <c r="Q9" s="113">
        <v>7</v>
      </c>
      <c r="R9" s="460" t="s">
        <v>229</v>
      </c>
      <c r="S9" s="559">
        <v>2915000</v>
      </c>
      <c r="T9" s="337">
        <v>1292400</v>
      </c>
      <c r="U9" s="338">
        <v>0</v>
      </c>
      <c r="V9" s="338">
        <v>23100</v>
      </c>
      <c r="W9" s="338">
        <v>12000</v>
      </c>
      <c r="X9" s="338">
        <v>10</v>
      </c>
      <c r="Y9" s="338">
        <v>90</v>
      </c>
      <c r="Z9" s="339">
        <v>80</v>
      </c>
      <c r="AA9" s="257">
        <v>296600</v>
      </c>
      <c r="AB9" s="118">
        <v>6</v>
      </c>
      <c r="AC9" s="561" t="s">
        <v>227</v>
      </c>
      <c r="AD9" s="559">
        <v>2368000</v>
      </c>
      <c r="AE9" s="551">
        <v>0</v>
      </c>
      <c r="AF9" s="338">
        <v>156700</v>
      </c>
      <c r="AG9" s="553">
        <v>0</v>
      </c>
      <c r="AH9" s="553">
        <v>0</v>
      </c>
      <c r="AI9" s="339">
        <v>139900</v>
      </c>
      <c r="AJ9" s="18">
        <v>25000</v>
      </c>
      <c r="AK9" s="575">
        <v>1</v>
      </c>
      <c r="AL9" s="561">
        <v>4.1666666666666664E-2</v>
      </c>
      <c r="AM9" s="564">
        <v>1786000</v>
      </c>
      <c r="AO9" s="430">
        <f t="shared" si="3"/>
        <v>0</v>
      </c>
      <c r="AP9" s="289">
        <f t="shared" si="4"/>
        <v>0</v>
      </c>
      <c r="AQ9" s="2">
        <f t="shared" si="5"/>
        <v>0</v>
      </c>
      <c r="AS9" s="459"/>
      <c r="AU9" s="217"/>
      <c r="AV9" s="2"/>
      <c r="AW9" s="21"/>
    </row>
    <row r="10" spans="1:49" ht="14.5" x14ac:dyDescent="0.35">
      <c r="A10" s="2"/>
      <c r="B10" s="69">
        <v>4</v>
      </c>
      <c r="C10" s="118">
        <v>2049500</v>
      </c>
      <c r="D10" s="118">
        <v>15</v>
      </c>
      <c r="E10" s="549" t="s">
        <v>174</v>
      </c>
      <c r="F10" s="559">
        <v>3654000</v>
      </c>
      <c r="G10" s="212">
        <f t="shared" si="1"/>
        <v>203970.00000000003</v>
      </c>
      <c r="H10" s="528">
        <v>27</v>
      </c>
      <c r="I10" s="460" t="s">
        <v>230</v>
      </c>
      <c r="J10" s="559">
        <v>3375000</v>
      </c>
      <c r="K10" s="338">
        <v>203920.00000000003</v>
      </c>
      <c r="L10" s="338">
        <v>0</v>
      </c>
      <c r="M10" s="338">
        <v>30</v>
      </c>
      <c r="N10" s="338">
        <v>20</v>
      </c>
      <c r="O10" s="339">
        <v>0</v>
      </c>
      <c r="P10" s="212">
        <f t="shared" si="2"/>
        <v>1292870</v>
      </c>
      <c r="Q10" s="113">
        <v>27</v>
      </c>
      <c r="R10" s="460" t="s">
        <v>229</v>
      </c>
      <c r="S10" s="559">
        <v>3209000</v>
      </c>
      <c r="T10" s="337">
        <v>1255000</v>
      </c>
      <c r="U10" s="338">
        <v>0</v>
      </c>
      <c r="V10" s="338">
        <v>26700</v>
      </c>
      <c r="W10" s="338">
        <v>11000</v>
      </c>
      <c r="X10" s="338">
        <v>10</v>
      </c>
      <c r="Y10" s="338">
        <v>40</v>
      </c>
      <c r="Z10" s="339">
        <v>120</v>
      </c>
      <c r="AA10" s="257">
        <v>301800</v>
      </c>
      <c r="AB10" s="118">
        <v>21</v>
      </c>
      <c r="AC10" s="561" t="s">
        <v>232</v>
      </c>
      <c r="AD10" s="559">
        <v>2548000</v>
      </c>
      <c r="AE10" s="551">
        <v>0</v>
      </c>
      <c r="AF10" s="338">
        <v>144100</v>
      </c>
      <c r="AG10" s="553">
        <v>0</v>
      </c>
      <c r="AH10" s="553">
        <v>0</v>
      </c>
      <c r="AI10" s="339">
        <v>157700</v>
      </c>
      <c r="AJ10" s="18">
        <v>25000</v>
      </c>
      <c r="AK10" s="575">
        <v>18</v>
      </c>
      <c r="AL10" s="561">
        <v>0.125</v>
      </c>
      <c r="AM10" s="564">
        <v>1450000</v>
      </c>
      <c r="AO10" s="430">
        <f t="shared" si="3"/>
        <v>0</v>
      </c>
      <c r="AP10" s="289">
        <f t="shared" si="4"/>
        <v>0</v>
      </c>
      <c r="AQ10" s="2">
        <f t="shared" si="5"/>
        <v>0</v>
      </c>
      <c r="AS10" s="459"/>
      <c r="AU10" s="217"/>
      <c r="AV10" s="2"/>
      <c r="AW10" s="21"/>
    </row>
    <row r="11" spans="1:49" ht="14.5" x14ac:dyDescent="0.35">
      <c r="A11" s="2"/>
      <c r="B11" s="69">
        <v>5</v>
      </c>
      <c r="C11" s="118">
        <v>2283200</v>
      </c>
      <c r="D11" s="118">
        <v>10</v>
      </c>
      <c r="E11" s="549" t="s">
        <v>174</v>
      </c>
      <c r="F11" s="559">
        <v>3904000</v>
      </c>
      <c r="G11" s="212">
        <f t="shared" si="1"/>
        <v>220960</v>
      </c>
      <c r="H11" s="528">
        <v>11</v>
      </c>
      <c r="I11" s="460" t="s">
        <v>228</v>
      </c>
      <c r="J11" s="559">
        <v>3834000</v>
      </c>
      <c r="K11" s="338">
        <v>220920</v>
      </c>
      <c r="L11" s="338">
        <v>0</v>
      </c>
      <c r="M11" s="338">
        <v>20</v>
      </c>
      <c r="N11" s="338">
        <v>20</v>
      </c>
      <c r="O11" s="339">
        <v>0</v>
      </c>
      <c r="P11" s="212">
        <f t="shared" si="2"/>
        <v>1301620</v>
      </c>
      <c r="Q11" s="113">
        <v>11</v>
      </c>
      <c r="R11" s="460" t="s">
        <v>229</v>
      </c>
      <c r="S11" s="559">
        <v>3582000</v>
      </c>
      <c r="T11" s="337">
        <v>1263900</v>
      </c>
      <c r="U11" s="338">
        <v>0</v>
      </c>
      <c r="V11" s="338">
        <v>26100</v>
      </c>
      <c r="W11" s="338">
        <v>11400</v>
      </c>
      <c r="X11" s="338">
        <v>10</v>
      </c>
      <c r="Y11" s="338">
        <v>90</v>
      </c>
      <c r="Z11" s="339">
        <v>120</v>
      </c>
      <c r="AA11" s="257">
        <v>313800</v>
      </c>
      <c r="AB11" s="118">
        <v>22</v>
      </c>
      <c r="AC11" s="561" t="s">
        <v>233</v>
      </c>
      <c r="AD11" s="559">
        <v>3579000</v>
      </c>
      <c r="AE11" s="551">
        <v>0</v>
      </c>
      <c r="AF11" s="338">
        <v>160000</v>
      </c>
      <c r="AG11" s="553">
        <v>0</v>
      </c>
      <c r="AH11" s="553">
        <v>0</v>
      </c>
      <c r="AI11" s="339">
        <v>153800</v>
      </c>
      <c r="AJ11" s="18">
        <v>25000</v>
      </c>
      <c r="AK11" s="575">
        <v>24</v>
      </c>
      <c r="AL11" s="561">
        <v>0.91666666666666663</v>
      </c>
      <c r="AM11" s="564">
        <v>2480000</v>
      </c>
      <c r="AO11" s="430">
        <f t="shared" si="3"/>
        <v>0</v>
      </c>
      <c r="AP11" s="289">
        <f t="shared" si="4"/>
        <v>0</v>
      </c>
      <c r="AQ11" s="2">
        <f t="shared" si="5"/>
        <v>0</v>
      </c>
      <c r="AS11" s="459"/>
    </row>
    <row r="12" spans="1:49" ht="14.5" x14ac:dyDescent="0.35">
      <c r="A12" s="2"/>
      <c r="B12" s="69">
        <v>6</v>
      </c>
      <c r="C12" s="118">
        <v>2433800</v>
      </c>
      <c r="D12" s="118">
        <v>26</v>
      </c>
      <c r="E12" s="549" t="s">
        <v>176</v>
      </c>
      <c r="F12" s="559">
        <v>4151000</v>
      </c>
      <c r="G12" s="212">
        <f t="shared" si="1"/>
        <v>236870</v>
      </c>
      <c r="H12" s="592">
        <v>15</v>
      </c>
      <c r="I12" s="460" t="s">
        <v>230</v>
      </c>
      <c r="J12" s="559">
        <v>3979000</v>
      </c>
      <c r="K12" s="338">
        <v>236820</v>
      </c>
      <c r="L12" s="338">
        <v>0</v>
      </c>
      <c r="M12" s="338">
        <v>30</v>
      </c>
      <c r="N12" s="338">
        <v>20</v>
      </c>
      <c r="O12" s="339">
        <v>0</v>
      </c>
      <c r="P12" s="212">
        <f t="shared" si="2"/>
        <v>1196460</v>
      </c>
      <c r="Q12" s="113">
        <v>29</v>
      </c>
      <c r="R12" s="460" t="s">
        <v>229</v>
      </c>
      <c r="S12" s="559">
        <v>4094000</v>
      </c>
      <c r="T12" s="337">
        <v>1154200</v>
      </c>
      <c r="U12" s="338">
        <v>0</v>
      </c>
      <c r="V12" s="338">
        <v>30400</v>
      </c>
      <c r="W12" s="338">
        <v>11700</v>
      </c>
      <c r="X12" s="338">
        <v>10</v>
      </c>
      <c r="Y12" s="338">
        <v>60</v>
      </c>
      <c r="Z12" s="339">
        <v>90</v>
      </c>
      <c r="AA12" s="257">
        <v>315600</v>
      </c>
      <c r="AB12" s="118">
        <v>30</v>
      </c>
      <c r="AC12" s="562" t="s">
        <v>230</v>
      </c>
      <c r="AD12" s="559">
        <v>3960000</v>
      </c>
      <c r="AE12" s="551">
        <v>0</v>
      </c>
      <c r="AF12" s="338">
        <v>176500</v>
      </c>
      <c r="AG12" s="553">
        <v>0</v>
      </c>
      <c r="AH12" s="553">
        <v>0</v>
      </c>
      <c r="AI12" s="339">
        <v>139100</v>
      </c>
      <c r="AJ12" s="18">
        <v>25000</v>
      </c>
      <c r="AK12" s="575">
        <v>1</v>
      </c>
      <c r="AL12" s="561">
        <v>0.91666666666666663</v>
      </c>
      <c r="AM12" s="564">
        <v>2575000</v>
      </c>
      <c r="AO12" s="430">
        <f t="shared" si="3"/>
        <v>0</v>
      </c>
      <c r="AP12" s="289">
        <f t="shared" si="4"/>
        <v>0</v>
      </c>
      <c r="AQ12" s="2">
        <f t="shared" si="5"/>
        <v>0</v>
      </c>
      <c r="AS12" s="459"/>
    </row>
    <row r="13" spans="1:49" ht="14.5" x14ac:dyDescent="0.35">
      <c r="A13" s="2"/>
      <c r="B13" s="69">
        <v>7</v>
      </c>
      <c r="C13" s="118">
        <v>2581700</v>
      </c>
      <c r="D13" s="555">
        <v>9</v>
      </c>
      <c r="E13" s="549" t="s">
        <v>175</v>
      </c>
      <c r="F13" s="559">
        <v>4031000</v>
      </c>
      <c r="G13" s="212">
        <f t="shared" si="1"/>
        <v>234780</v>
      </c>
      <c r="H13" s="528">
        <v>14</v>
      </c>
      <c r="I13" s="460" t="s">
        <v>230</v>
      </c>
      <c r="J13" s="559">
        <v>4043000</v>
      </c>
      <c r="K13" s="338">
        <v>234720</v>
      </c>
      <c r="L13" s="338">
        <v>0</v>
      </c>
      <c r="M13" s="338">
        <v>40</v>
      </c>
      <c r="N13" s="338">
        <v>20</v>
      </c>
      <c r="O13" s="339">
        <v>0</v>
      </c>
      <c r="P13" s="212">
        <f t="shared" si="2"/>
        <v>1327890</v>
      </c>
      <c r="Q13" s="113">
        <v>5</v>
      </c>
      <c r="R13" s="460" t="s">
        <v>230</v>
      </c>
      <c r="S13" s="559">
        <v>4312000</v>
      </c>
      <c r="T13" s="337">
        <v>1289900</v>
      </c>
      <c r="U13" s="338">
        <v>0</v>
      </c>
      <c r="V13" s="338">
        <v>27900</v>
      </c>
      <c r="W13" s="338">
        <v>9900</v>
      </c>
      <c r="X13" s="338">
        <v>10</v>
      </c>
      <c r="Y13" s="338">
        <v>50</v>
      </c>
      <c r="Z13" s="339">
        <v>130</v>
      </c>
      <c r="AA13" s="257">
        <v>355200</v>
      </c>
      <c r="AB13" s="118">
        <v>21</v>
      </c>
      <c r="AC13" s="561" t="s">
        <v>175</v>
      </c>
      <c r="AD13" s="559">
        <v>4181000</v>
      </c>
      <c r="AE13" s="551">
        <v>0</v>
      </c>
      <c r="AF13" s="338">
        <v>194700</v>
      </c>
      <c r="AG13" s="553">
        <v>0</v>
      </c>
      <c r="AH13" s="553">
        <v>0</v>
      </c>
      <c r="AI13" s="339">
        <v>160500</v>
      </c>
      <c r="AJ13" s="18">
        <v>25000</v>
      </c>
      <c r="AK13" s="575">
        <v>1</v>
      </c>
      <c r="AL13" s="561">
        <v>4.1666666666666664E-2</v>
      </c>
      <c r="AM13" s="564">
        <v>2736000</v>
      </c>
      <c r="AO13" s="430">
        <f t="shared" si="3"/>
        <v>0</v>
      </c>
      <c r="AP13" s="289">
        <f t="shared" si="4"/>
        <v>0</v>
      </c>
      <c r="AQ13" s="2">
        <f t="shared" si="5"/>
        <v>0</v>
      </c>
      <c r="AS13" s="459"/>
    </row>
    <row r="14" spans="1:49" ht="14.5" x14ac:dyDescent="0.35">
      <c r="A14" s="2"/>
      <c r="B14" s="69">
        <v>8</v>
      </c>
      <c r="C14" s="462">
        <v>2690800</v>
      </c>
      <c r="D14" s="462">
        <v>13</v>
      </c>
      <c r="E14" s="549" t="s">
        <v>175</v>
      </c>
      <c r="F14" s="559">
        <v>4479000</v>
      </c>
      <c r="G14" s="463">
        <f t="shared" si="1"/>
        <v>251480.00000000003</v>
      </c>
      <c r="H14" s="556">
        <v>9</v>
      </c>
      <c r="I14" s="460" t="s">
        <v>228</v>
      </c>
      <c r="J14" s="559">
        <v>4586000</v>
      </c>
      <c r="K14" s="338">
        <v>251420.00000000003</v>
      </c>
      <c r="L14" s="338">
        <v>0</v>
      </c>
      <c r="M14" s="338">
        <v>40</v>
      </c>
      <c r="N14" s="338">
        <v>20</v>
      </c>
      <c r="O14" s="339">
        <v>0</v>
      </c>
      <c r="P14" s="463">
        <f t="shared" si="2"/>
        <v>1556539.9999999998</v>
      </c>
      <c r="Q14" s="463">
        <v>10</v>
      </c>
      <c r="R14" s="593" t="s">
        <v>229</v>
      </c>
      <c r="S14" s="559">
        <v>4264000</v>
      </c>
      <c r="T14" s="337">
        <v>1515699.9999999998</v>
      </c>
      <c r="U14" s="338">
        <v>0</v>
      </c>
      <c r="V14" s="338">
        <v>29600</v>
      </c>
      <c r="W14" s="338">
        <v>11100</v>
      </c>
      <c r="X14" s="338">
        <v>10</v>
      </c>
      <c r="Y14" s="338">
        <v>50</v>
      </c>
      <c r="Z14" s="339">
        <v>80</v>
      </c>
      <c r="AA14" s="257">
        <v>353100</v>
      </c>
      <c r="AB14" s="118">
        <v>16</v>
      </c>
      <c r="AC14" s="561" t="s">
        <v>227</v>
      </c>
      <c r="AD14" s="559">
        <v>3015000</v>
      </c>
      <c r="AE14" s="551">
        <v>0</v>
      </c>
      <c r="AF14" s="338">
        <v>187400</v>
      </c>
      <c r="AG14" s="553">
        <v>0</v>
      </c>
      <c r="AH14" s="553">
        <v>0</v>
      </c>
      <c r="AI14" s="339">
        <v>165700</v>
      </c>
      <c r="AJ14" s="526">
        <v>26000</v>
      </c>
      <c r="AK14" s="596">
        <v>17</v>
      </c>
      <c r="AL14" s="561">
        <v>4.1666666666666664E-2</v>
      </c>
      <c r="AM14" s="564">
        <v>2642000</v>
      </c>
      <c r="AO14" s="430">
        <f t="shared" si="3"/>
        <v>0</v>
      </c>
      <c r="AP14" s="289">
        <f t="shared" si="4"/>
        <v>0</v>
      </c>
      <c r="AQ14" s="2">
        <f t="shared" si="5"/>
        <v>0</v>
      </c>
      <c r="AS14" s="459"/>
    </row>
    <row r="15" spans="1:49" ht="14.5" x14ac:dyDescent="0.35">
      <c r="A15" s="2"/>
      <c r="B15" s="69">
        <v>9</v>
      </c>
      <c r="C15" s="118">
        <v>2422600</v>
      </c>
      <c r="D15" s="118">
        <v>17</v>
      </c>
      <c r="E15" s="549" t="s">
        <v>174</v>
      </c>
      <c r="F15" s="559">
        <v>3983000</v>
      </c>
      <c r="G15" s="212">
        <f t="shared" si="1"/>
        <v>229049.99999999997</v>
      </c>
      <c r="H15" s="528">
        <v>13</v>
      </c>
      <c r="I15" s="460" t="s">
        <v>228</v>
      </c>
      <c r="J15" s="559">
        <v>4105000</v>
      </c>
      <c r="K15" s="338">
        <v>229019.99999999997</v>
      </c>
      <c r="L15" s="338">
        <v>0</v>
      </c>
      <c r="M15" s="338">
        <v>10</v>
      </c>
      <c r="N15" s="338">
        <v>20</v>
      </c>
      <c r="O15" s="339">
        <v>0</v>
      </c>
      <c r="P15" s="212">
        <f t="shared" si="2"/>
        <v>1414860</v>
      </c>
      <c r="Q15" s="113">
        <v>14</v>
      </c>
      <c r="R15" s="460" t="s">
        <v>230</v>
      </c>
      <c r="S15" s="559">
        <v>3839000</v>
      </c>
      <c r="T15" s="337">
        <v>1374100</v>
      </c>
      <c r="U15" s="338">
        <v>0</v>
      </c>
      <c r="V15" s="338">
        <v>29100</v>
      </c>
      <c r="W15" s="338">
        <v>11500</v>
      </c>
      <c r="X15" s="338">
        <v>10</v>
      </c>
      <c r="Y15" s="338">
        <v>40</v>
      </c>
      <c r="Z15" s="339">
        <v>110</v>
      </c>
      <c r="AA15" s="462">
        <v>355700</v>
      </c>
      <c r="AB15" s="462">
        <v>8</v>
      </c>
      <c r="AC15" s="594" t="s">
        <v>231</v>
      </c>
      <c r="AD15" s="559">
        <v>2883000</v>
      </c>
      <c r="AE15" s="551">
        <v>0</v>
      </c>
      <c r="AF15" s="338">
        <v>182200</v>
      </c>
      <c r="AG15" s="553">
        <v>0</v>
      </c>
      <c r="AH15" s="553">
        <v>0</v>
      </c>
      <c r="AI15" s="339">
        <v>173500</v>
      </c>
      <c r="AJ15" s="18">
        <v>25000</v>
      </c>
      <c r="AK15" s="575">
        <v>1</v>
      </c>
      <c r="AL15" s="561">
        <v>4.1666666666666664E-2</v>
      </c>
      <c r="AM15" s="564">
        <v>2604000</v>
      </c>
      <c r="AO15" s="430">
        <f t="shared" si="3"/>
        <v>0</v>
      </c>
      <c r="AP15" s="289">
        <f t="shared" si="4"/>
        <v>0</v>
      </c>
      <c r="AQ15" s="2">
        <f t="shared" si="5"/>
        <v>0</v>
      </c>
      <c r="AS15" s="459"/>
    </row>
    <row r="16" spans="1:49" ht="14.5" x14ac:dyDescent="0.35">
      <c r="A16" s="2"/>
      <c r="B16" s="69">
        <v>10</v>
      </c>
      <c r="C16" s="118">
        <v>2108900</v>
      </c>
      <c r="D16" s="118">
        <v>6</v>
      </c>
      <c r="E16" s="549" t="s">
        <v>174</v>
      </c>
      <c r="F16" s="559">
        <v>3740000</v>
      </c>
      <c r="G16" s="212">
        <f t="shared" si="1"/>
        <v>206350</v>
      </c>
      <c r="H16" s="528">
        <v>5</v>
      </c>
      <c r="I16" s="460" t="s">
        <v>230</v>
      </c>
      <c r="J16" s="559">
        <v>3573000</v>
      </c>
      <c r="K16" s="338">
        <v>206320</v>
      </c>
      <c r="L16" s="338">
        <v>0</v>
      </c>
      <c r="M16" s="338">
        <v>10</v>
      </c>
      <c r="N16" s="338">
        <v>20</v>
      </c>
      <c r="O16" s="339">
        <v>0</v>
      </c>
      <c r="P16" s="212">
        <f t="shared" si="2"/>
        <v>1323690</v>
      </c>
      <c r="Q16" s="113">
        <v>6</v>
      </c>
      <c r="R16" s="460" t="s">
        <v>229</v>
      </c>
      <c r="S16" s="559">
        <v>3429000</v>
      </c>
      <c r="T16" s="337">
        <v>1285500</v>
      </c>
      <c r="U16" s="338">
        <v>0</v>
      </c>
      <c r="V16" s="338">
        <v>27000</v>
      </c>
      <c r="W16" s="338">
        <v>11000</v>
      </c>
      <c r="X16" s="338">
        <v>10</v>
      </c>
      <c r="Y16" s="338">
        <v>70</v>
      </c>
      <c r="Z16" s="339">
        <v>110</v>
      </c>
      <c r="AA16" s="257">
        <v>328800</v>
      </c>
      <c r="AB16" s="118">
        <v>4</v>
      </c>
      <c r="AC16" s="561" t="s">
        <v>174</v>
      </c>
      <c r="AD16" s="559">
        <v>3584000</v>
      </c>
      <c r="AE16" s="551">
        <v>0</v>
      </c>
      <c r="AF16" s="338">
        <v>168000</v>
      </c>
      <c r="AG16" s="553">
        <v>0</v>
      </c>
      <c r="AH16" s="553">
        <v>0</v>
      </c>
      <c r="AI16" s="339">
        <v>160800</v>
      </c>
      <c r="AJ16" s="18">
        <v>25000</v>
      </c>
      <c r="AK16" s="575">
        <v>9</v>
      </c>
      <c r="AL16" s="561">
        <v>0.875</v>
      </c>
      <c r="AM16" s="564">
        <v>2445000</v>
      </c>
      <c r="AO16" s="430">
        <f t="shared" si="3"/>
        <v>0</v>
      </c>
      <c r="AP16" s="289">
        <f t="shared" si="4"/>
        <v>0</v>
      </c>
      <c r="AQ16" s="2">
        <f t="shared" si="5"/>
        <v>0</v>
      </c>
      <c r="AS16" s="459"/>
    </row>
    <row r="17" spans="1:43" ht="13" x14ac:dyDescent="0.3">
      <c r="A17" s="2"/>
      <c r="B17" s="69">
        <v>11</v>
      </c>
      <c r="C17" s="118">
        <v>1906900</v>
      </c>
      <c r="D17" s="118">
        <v>11</v>
      </c>
      <c r="E17" s="549" t="s">
        <v>228</v>
      </c>
      <c r="F17" s="559">
        <v>3331000</v>
      </c>
      <c r="G17" s="212">
        <f t="shared" si="1"/>
        <v>179250</v>
      </c>
      <c r="H17" s="528">
        <v>10</v>
      </c>
      <c r="I17" s="460" t="s">
        <v>230</v>
      </c>
      <c r="J17" s="559">
        <v>3304000</v>
      </c>
      <c r="K17" s="338">
        <v>179220</v>
      </c>
      <c r="L17" s="338">
        <v>0</v>
      </c>
      <c r="M17" s="338">
        <v>10</v>
      </c>
      <c r="N17" s="338">
        <v>20</v>
      </c>
      <c r="O17" s="339">
        <v>0</v>
      </c>
      <c r="P17" s="212">
        <f t="shared" si="2"/>
        <v>1217840</v>
      </c>
      <c r="Q17" s="113">
        <v>10</v>
      </c>
      <c r="R17" s="460" t="s">
        <v>230</v>
      </c>
      <c r="S17" s="559">
        <v>3304000</v>
      </c>
      <c r="T17" s="337">
        <v>1183200</v>
      </c>
      <c r="U17" s="338">
        <v>0</v>
      </c>
      <c r="V17" s="338">
        <v>23100</v>
      </c>
      <c r="W17" s="338">
        <v>11400</v>
      </c>
      <c r="X17" s="338">
        <v>10</v>
      </c>
      <c r="Y17" s="338">
        <v>40</v>
      </c>
      <c r="Z17" s="339">
        <v>90</v>
      </c>
      <c r="AA17" s="257">
        <v>298000</v>
      </c>
      <c r="AB17" s="118">
        <v>2</v>
      </c>
      <c r="AC17" s="561" t="s">
        <v>229</v>
      </c>
      <c r="AD17" s="559">
        <v>2044000</v>
      </c>
      <c r="AE17" s="551">
        <v>0</v>
      </c>
      <c r="AF17" s="338">
        <v>163300</v>
      </c>
      <c r="AG17" s="553">
        <v>0</v>
      </c>
      <c r="AH17" s="553">
        <v>0</v>
      </c>
      <c r="AI17" s="339">
        <v>134700</v>
      </c>
      <c r="AJ17" s="18">
        <v>24000</v>
      </c>
      <c r="AK17" s="575">
        <v>1</v>
      </c>
      <c r="AL17" s="561">
        <v>4.1666666666666664E-2</v>
      </c>
      <c r="AM17" s="564">
        <v>1983000</v>
      </c>
      <c r="AO17" s="430">
        <f t="shared" si="3"/>
        <v>0</v>
      </c>
      <c r="AP17" s="289">
        <f t="shared" si="4"/>
        <v>0</v>
      </c>
      <c r="AQ17" s="2">
        <f t="shared" si="5"/>
        <v>0</v>
      </c>
    </row>
    <row r="18" spans="1:43" ht="13.5" thickBot="1" x14ac:dyDescent="0.35">
      <c r="A18" s="2"/>
      <c r="B18" s="71">
        <v>12</v>
      </c>
      <c r="C18" s="119">
        <v>1727400</v>
      </c>
      <c r="D18" s="119">
        <v>3</v>
      </c>
      <c r="E18" s="548" t="s">
        <v>229</v>
      </c>
      <c r="F18" s="560">
        <v>2925000</v>
      </c>
      <c r="G18" s="213">
        <f t="shared" si="1"/>
        <v>154440.00000000003</v>
      </c>
      <c r="H18" s="203">
        <v>4</v>
      </c>
      <c r="I18" s="514" t="s">
        <v>230</v>
      </c>
      <c r="J18" s="560">
        <v>2789000</v>
      </c>
      <c r="K18" s="509">
        <v>154420.00000000003</v>
      </c>
      <c r="L18" s="509">
        <v>0</v>
      </c>
      <c r="M18" s="509">
        <v>10</v>
      </c>
      <c r="N18" s="509">
        <v>10</v>
      </c>
      <c r="O18" s="510">
        <v>0</v>
      </c>
      <c r="P18" s="213">
        <f t="shared" si="2"/>
        <v>1167650</v>
      </c>
      <c r="Q18" s="114">
        <v>4</v>
      </c>
      <c r="R18" s="514" t="s">
        <v>229</v>
      </c>
      <c r="S18" s="560">
        <v>2716000</v>
      </c>
      <c r="T18" s="508">
        <v>1131000</v>
      </c>
      <c r="U18" s="509">
        <v>0</v>
      </c>
      <c r="V18" s="509">
        <v>25700</v>
      </c>
      <c r="W18" s="509">
        <v>10800</v>
      </c>
      <c r="X18" s="509">
        <v>10</v>
      </c>
      <c r="Y18" s="509">
        <v>60</v>
      </c>
      <c r="Z18" s="510">
        <v>80</v>
      </c>
      <c r="AA18" s="507">
        <v>292000</v>
      </c>
      <c r="AB18" s="119">
        <v>15</v>
      </c>
      <c r="AC18" s="563" t="s">
        <v>234</v>
      </c>
      <c r="AD18" s="560">
        <v>2105000</v>
      </c>
      <c r="AE18" s="552">
        <v>0</v>
      </c>
      <c r="AF18" s="509">
        <v>145700</v>
      </c>
      <c r="AG18" s="554">
        <v>0</v>
      </c>
      <c r="AH18" s="554">
        <v>0</v>
      </c>
      <c r="AI18" s="510">
        <v>146300</v>
      </c>
      <c r="AJ18" s="14">
        <v>24000</v>
      </c>
      <c r="AK18" s="576">
        <v>1</v>
      </c>
      <c r="AL18" s="563">
        <v>4.1666666666666664E-2</v>
      </c>
      <c r="AM18" s="565">
        <v>1605000</v>
      </c>
      <c r="AO18" s="430">
        <f t="shared" si="3"/>
        <v>0</v>
      </c>
      <c r="AP18" s="289">
        <f t="shared" si="4"/>
        <v>0</v>
      </c>
      <c r="AQ18" s="2">
        <f t="shared" si="5"/>
        <v>0</v>
      </c>
    </row>
    <row r="19" spans="1:43" x14ac:dyDescent="0.25">
      <c r="C19" s="2">
        <f>MAX(C7:C18)</f>
        <v>2690800</v>
      </c>
      <c r="G19" s="217">
        <f>MAX(G7:G18)</f>
        <v>251480.00000000003</v>
      </c>
      <c r="K19" s="2"/>
      <c r="L19" s="2"/>
      <c r="M19" s="2"/>
      <c r="N19" s="2"/>
      <c r="O19" s="2"/>
      <c r="P19" s="217">
        <f>MAX(P7:P18)</f>
        <v>1556539.9999999998</v>
      </c>
      <c r="T19" s="217"/>
      <c r="U19" s="527"/>
      <c r="V19" s="217"/>
      <c r="W19" s="217"/>
      <c r="X19" s="217"/>
      <c r="Y19" s="217"/>
      <c r="Z19" s="217"/>
      <c r="AA19" s="217">
        <f>MAX(AA7:AA18)</f>
        <v>355700</v>
      </c>
      <c r="AB19" s="217"/>
      <c r="AC19" s="557"/>
      <c r="AD19" s="217"/>
      <c r="AE19" s="217"/>
      <c r="AF19" s="217"/>
      <c r="AG19" s="217"/>
      <c r="AH19" s="217"/>
      <c r="AI19" s="217"/>
      <c r="AJ19" s="289">
        <f>MAX(AJ7:AJ18)</f>
        <v>26000</v>
      </c>
      <c r="AO19" s="430"/>
    </row>
    <row r="20" spans="1:43" ht="13" x14ac:dyDescent="0.3">
      <c r="S20" s="306"/>
      <c r="AA20" s="306"/>
      <c r="AC20" s="461"/>
      <c r="AF20" s="429"/>
      <c r="AG20" s="429"/>
      <c r="AH20" s="217"/>
      <c r="AI20" s="6"/>
      <c r="AJ20" s="217"/>
    </row>
    <row r="21" spans="1:43" ht="13" x14ac:dyDescent="0.3">
      <c r="C21" s="306"/>
      <c r="F21" s="306"/>
      <c r="J21" s="306"/>
      <c r="P21" s="2"/>
      <c r="T21" s="2"/>
      <c r="AA21" s="306"/>
      <c r="AC21" s="461"/>
      <c r="AF21" s="429"/>
      <c r="AG21" s="429"/>
      <c r="AH21" s="217"/>
      <c r="AI21" s="6"/>
      <c r="AJ21" s="217"/>
    </row>
    <row r="22" spans="1:43" ht="13" x14ac:dyDescent="0.3">
      <c r="F22" s="306"/>
      <c r="J22" s="306"/>
      <c r="AC22" s="461"/>
      <c r="AF22" s="429"/>
      <c r="AG22" s="429"/>
      <c r="AH22" s="217"/>
      <c r="AI22" s="6"/>
      <c r="AJ22" s="217"/>
    </row>
    <row r="23" spans="1:43" ht="13" x14ac:dyDescent="0.3">
      <c r="M23" s="306"/>
      <c r="AC23" s="461"/>
      <c r="AF23" s="429"/>
      <c r="AG23" s="429"/>
      <c r="AH23" s="217"/>
      <c r="AI23" s="6"/>
      <c r="AJ23" s="217"/>
    </row>
    <row r="24" spans="1:43" ht="13" x14ac:dyDescent="0.3">
      <c r="P24" s="194"/>
      <c r="AC24" s="461"/>
      <c r="AF24" s="429"/>
      <c r="AG24" s="429"/>
      <c r="AH24" s="217"/>
      <c r="AI24" s="6"/>
      <c r="AJ24" s="217"/>
    </row>
    <row r="25" spans="1:43" ht="13" x14ac:dyDescent="0.3">
      <c r="AC25" s="461"/>
      <c r="AF25" s="429"/>
      <c r="AG25" s="429"/>
      <c r="AH25" s="217"/>
      <c r="AI25" s="6"/>
      <c r="AJ25" s="217"/>
    </row>
    <row r="26" spans="1:43" ht="13" x14ac:dyDescent="0.3">
      <c r="AC26" s="461"/>
      <c r="AF26" s="429"/>
      <c r="AG26" s="429"/>
      <c r="AH26" s="217"/>
      <c r="AI26" s="6"/>
      <c r="AJ26" s="217"/>
    </row>
    <row r="27" spans="1:43" ht="13" x14ac:dyDescent="0.3">
      <c r="O27" s="2"/>
      <c r="AC27" s="461"/>
      <c r="AF27" s="429"/>
      <c r="AG27" s="429"/>
      <c r="AH27" s="217"/>
      <c r="AI27" s="6"/>
      <c r="AJ27" s="217"/>
    </row>
    <row r="28" spans="1:43" ht="13" x14ac:dyDescent="0.3">
      <c r="H28" s="2"/>
      <c r="I28" s="345"/>
      <c r="O28" s="345"/>
      <c r="AC28" s="461"/>
      <c r="AF28" s="429"/>
      <c r="AG28" s="429"/>
      <c r="AH28" s="217"/>
      <c r="AI28" s="6"/>
      <c r="AJ28" s="217"/>
      <c r="AN28">
        <v>1000</v>
      </c>
    </row>
    <row r="29" spans="1:43" ht="13" x14ac:dyDescent="0.3">
      <c r="H29" s="2"/>
      <c r="I29" s="345"/>
      <c r="M29" s="346"/>
      <c r="AC29" s="461"/>
      <c r="AF29" s="429"/>
      <c r="AG29" s="429"/>
      <c r="AH29" s="217"/>
      <c r="AI29" s="6"/>
      <c r="AJ29" s="217"/>
      <c r="AN29" s="196">
        <v>0</v>
      </c>
    </row>
    <row r="30" spans="1:43" ht="13.5" thickBot="1" x14ac:dyDescent="0.35">
      <c r="B30" s="443" t="s">
        <v>160</v>
      </c>
      <c r="C30" s="439"/>
      <c r="F30" s="306" t="s">
        <v>182</v>
      </c>
      <c r="G30" s="1"/>
      <c r="W30" s="306" t="s">
        <v>180</v>
      </c>
      <c r="Y30" s="306" t="s">
        <v>180</v>
      </c>
      <c r="Z30" s="306" t="s">
        <v>180</v>
      </c>
      <c r="AC30" s="461"/>
      <c r="AF30" s="429"/>
      <c r="AG30" s="429"/>
      <c r="AH30" s="217"/>
      <c r="AI30" s="6"/>
      <c r="AJ30" s="217"/>
      <c r="AN30" s="196">
        <v>48026.88278763822</v>
      </c>
    </row>
    <row r="31" spans="1:43" ht="13" x14ac:dyDescent="0.3">
      <c r="B31" s="38"/>
      <c r="C31" s="39"/>
      <c r="D31" s="39"/>
      <c r="E31" s="68"/>
      <c r="F31" s="41" t="s">
        <v>13</v>
      </c>
      <c r="G31" s="41" t="s">
        <v>3</v>
      </c>
      <c r="H31" s="75" t="s">
        <v>4</v>
      </c>
      <c r="I31" s="43" t="s">
        <v>27</v>
      </c>
      <c r="J31" s="44" t="s">
        <v>28</v>
      </c>
      <c r="K31" s="44" t="s">
        <v>29</v>
      </c>
      <c r="L31" s="44" t="s">
        <v>30</v>
      </c>
      <c r="M31" s="45" t="s">
        <v>31</v>
      </c>
      <c r="N31" s="43" t="s">
        <v>5</v>
      </c>
      <c r="O31" s="43" t="s">
        <v>32</v>
      </c>
      <c r="P31" s="44" t="s">
        <v>28</v>
      </c>
      <c r="Q31" s="44" t="s">
        <v>29</v>
      </c>
      <c r="R31" s="44" t="s">
        <v>30</v>
      </c>
      <c r="S31" s="44" t="s">
        <v>31</v>
      </c>
      <c r="T31" s="44" t="s">
        <v>33</v>
      </c>
      <c r="U31" s="45" t="s">
        <v>34</v>
      </c>
      <c r="V31" s="45" t="s">
        <v>179</v>
      </c>
      <c r="W31" s="537" t="s">
        <v>29</v>
      </c>
      <c r="X31" s="44" t="s">
        <v>46</v>
      </c>
      <c r="Y31" s="543" t="s">
        <v>31</v>
      </c>
      <c r="Z31" s="543" t="s">
        <v>47</v>
      </c>
      <c r="AA31" s="45" t="s">
        <v>34</v>
      </c>
      <c r="AB31" s="41" t="s">
        <v>6</v>
      </c>
      <c r="AC31" s="48"/>
      <c r="AD31" s="48"/>
      <c r="AE31" s="48"/>
      <c r="AF31" s="429"/>
      <c r="AG31" s="429"/>
      <c r="AH31" s="217"/>
      <c r="AI31" s="6"/>
      <c r="AJ31" s="217"/>
      <c r="AN31" s="196">
        <v>48088.053871537617</v>
      </c>
    </row>
    <row r="32" spans="1:43" x14ac:dyDescent="0.25">
      <c r="B32" s="49" t="s">
        <v>0</v>
      </c>
      <c r="C32" s="48" t="s">
        <v>1</v>
      </c>
      <c r="D32" s="48" t="s">
        <v>2</v>
      </c>
      <c r="E32" s="20"/>
      <c r="F32" s="51" t="s">
        <v>14</v>
      </c>
      <c r="G32" s="51" t="s">
        <v>7</v>
      </c>
      <c r="H32" s="52" t="s">
        <v>8</v>
      </c>
      <c r="I32" s="53" t="s">
        <v>35</v>
      </c>
      <c r="J32" s="54" t="s">
        <v>36</v>
      </c>
      <c r="K32" s="54" t="s">
        <v>37</v>
      </c>
      <c r="L32" s="54" t="s">
        <v>38</v>
      </c>
      <c r="M32" s="55" t="s">
        <v>39</v>
      </c>
      <c r="N32" s="53"/>
      <c r="O32" s="53" t="s">
        <v>40</v>
      </c>
      <c r="P32" s="54" t="s">
        <v>41</v>
      </c>
      <c r="Q32" s="54" t="s">
        <v>42</v>
      </c>
      <c r="R32" s="54" t="s">
        <v>38</v>
      </c>
      <c r="S32" s="54" t="s">
        <v>43</v>
      </c>
      <c r="T32" s="54" t="s">
        <v>44</v>
      </c>
      <c r="U32" s="55" t="s">
        <v>45</v>
      </c>
      <c r="V32" s="55" t="s">
        <v>12</v>
      </c>
      <c r="W32" s="538" t="s">
        <v>42</v>
      </c>
      <c r="X32" s="54" t="s">
        <v>48</v>
      </c>
      <c r="Y32" s="538" t="s">
        <v>43</v>
      </c>
      <c r="Z32" s="538" t="s">
        <v>44</v>
      </c>
      <c r="AA32" s="54" t="s">
        <v>45</v>
      </c>
      <c r="AB32" s="51"/>
      <c r="AC32" s="48"/>
      <c r="AD32" s="48"/>
      <c r="AE32" s="48"/>
      <c r="AF32" s="48"/>
      <c r="AG32" s="48"/>
      <c r="AN32" s="196">
        <v>47961.339438558454</v>
      </c>
    </row>
    <row r="33" spans="1:40" ht="13.5" thickBot="1" x14ac:dyDescent="0.35">
      <c r="B33" s="58"/>
      <c r="C33" s="59"/>
      <c r="D33" s="59"/>
      <c r="E33" s="444"/>
      <c r="F33" s="61"/>
      <c r="G33" s="61"/>
      <c r="H33" s="62"/>
      <c r="I33" s="63" t="s">
        <v>171</v>
      </c>
      <c r="J33" s="64">
        <v>6</v>
      </c>
      <c r="K33" s="64">
        <v>5</v>
      </c>
      <c r="L33" s="64">
        <v>4</v>
      </c>
      <c r="M33" s="511">
        <v>7</v>
      </c>
      <c r="N33" s="533"/>
      <c r="O33" s="63" t="s">
        <v>171</v>
      </c>
      <c r="P33" s="64">
        <v>7</v>
      </c>
      <c r="Q33" s="64">
        <v>5</v>
      </c>
      <c r="R33" s="64">
        <v>4</v>
      </c>
      <c r="S33" s="64">
        <v>8</v>
      </c>
      <c r="T33" s="64">
        <v>9</v>
      </c>
      <c r="U33" s="65">
        <v>6</v>
      </c>
      <c r="V33" s="534"/>
      <c r="W33" s="566">
        <v>5</v>
      </c>
      <c r="X33" s="445">
        <v>1</v>
      </c>
      <c r="Y33" s="570">
        <v>4</v>
      </c>
      <c r="Z33" s="570">
        <v>3</v>
      </c>
      <c r="AA33" s="446">
        <v>2</v>
      </c>
      <c r="AB33" s="83"/>
      <c r="AC33" s="67"/>
      <c r="AD33" s="121" t="s">
        <v>67</v>
      </c>
      <c r="AE33" s="67"/>
      <c r="AF33" s="67"/>
      <c r="AG33" s="67"/>
      <c r="AN33" s="196">
        <v>47696.987722846476</v>
      </c>
    </row>
    <row r="34" spans="1:40" ht="13" x14ac:dyDescent="0.3">
      <c r="B34" s="11"/>
      <c r="C34" s="6"/>
      <c r="D34" s="301"/>
      <c r="E34" s="447"/>
      <c r="F34" s="464"/>
      <c r="G34" s="448"/>
      <c r="H34" s="426"/>
      <c r="I34" s="449"/>
      <c r="J34" s="450"/>
      <c r="K34" s="450"/>
      <c r="L34" s="450"/>
      <c r="M34" s="451"/>
      <c r="N34" s="529"/>
      <c r="O34" s="449"/>
      <c r="P34" s="450"/>
      <c r="Q34" s="450"/>
      <c r="R34" s="450"/>
      <c r="S34" s="450"/>
      <c r="T34" s="452"/>
      <c r="U34" s="451"/>
      <c r="V34" s="529"/>
      <c r="W34" s="567"/>
      <c r="X34" s="452"/>
      <c r="Y34" s="571"/>
      <c r="Z34" s="571"/>
      <c r="AA34" s="453"/>
      <c r="AB34" s="454"/>
      <c r="AD34" s="120" t="s">
        <v>4</v>
      </c>
      <c r="AE34" s="120" t="s">
        <v>9</v>
      </c>
      <c r="AF34" s="120" t="s">
        <v>10</v>
      </c>
      <c r="AN34" s="196">
        <v>48798.090151747587</v>
      </c>
    </row>
    <row r="35" spans="1:40" ht="13" x14ac:dyDescent="0.3">
      <c r="A35" s="5" t="s">
        <v>3</v>
      </c>
      <c r="B35" s="11">
        <v>8</v>
      </c>
      <c r="C35" s="6">
        <v>13</v>
      </c>
      <c r="D35" s="301">
        <v>0.70833333333333337</v>
      </c>
      <c r="E35" s="447"/>
      <c r="F35" s="559">
        <v>4479000</v>
      </c>
      <c r="G35" s="464">
        <v>2690800</v>
      </c>
      <c r="H35" s="426">
        <v>190580</v>
      </c>
      <c r="I35" s="531">
        <v>190530</v>
      </c>
      <c r="J35" s="450">
        <v>0</v>
      </c>
      <c r="K35" s="450">
        <v>30</v>
      </c>
      <c r="L35" s="450">
        <v>20</v>
      </c>
      <c r="M35" s="451">
        <v>0</v>
      </c>
      <c r="N35" s="529">
        <v>1086140</v>
      </c>
      <c r="O35" s="531">
        <v>1051000</v>
      </c>
      <c r="P35" s="450">
        <v>0</v>
      </c>
      <c r="Q35" s="450">
        <v>25930</v>
      </c>
      <c r="R35" s="450">
        <v>9080</v>
      </c>
      <c r="S35" s="450">
        <v>10</v>
      </c>
      <c r="T35" s="450">
        <v>40</v>
      </c>
      <c r="U35" s="451">
        <v>80</v>
      </c>
      <c r="V35" s="529">
        <v>290800</v>
      </c>
      <c r="W35" s="568"/>
      <c r="X35" s="450">
        <v>180690</v>
      </c>
      <c r="Y35" s="572"/>
      <c r="Z35" s="572"/>
      <c r="AA35" s="451">
        <v>110110</v>
      </c>
      <c r="AB35" s="454">
        <v>0</v>
      </c>
      <c r="AC35" s="2"/>
      <c r="AD35" s="159">
        <f>+H35-I35-J35-K35-L35-M35</f>
        <v>0</v>
      </c>
      <c r="AE35" s="159">
        <f>+N35-O35-P35-Q35-R35-S35-T35-U35</f>
        <v>0</v>
      </c>
      <c r="AF35" s="159">
        <f>+V35-W35-X35-Y35-Z35-AA35</f>
        <v>0</v>
      </c>
      <c r="AG35" s="2"/>
      <c r="AI35" s="2">
        <f t="shared" ref="AI35:AI52" si="6">SUM(B35:AB35)</f>
        <v>10304861.708333332</v>
      </c>
      <c r="AN35" s="196">
        <v>50663.848318425131</v>
      </c>
    </row>
    <row r="36" spans="1:40" ht="13" x14ac:dyDescent="0.3">
      <c r="A36" s="5" t="s">
        <v>4</v>
      </c>
      <c r="B36" s="11">
        <v>8</v>
      </c>
      <c r="C36" s="6">
        <v>9</v>
      </c>
      <c r="D36" s="301">
        <v>0.66666666666666663</v>
      </c>
      <c r="E36" s="447"/>
      <c r="F36" s="559">
        <v>4586000</v>
      </c>
      <c r="G36" s="448">
        <v>2467510</v>
      </c>
      <c r="H36" s="426">
        <v>251430</v>
      </c>
      <c r="I36" s="531">
        <v>251370</v>
      </c>
      <c r="J36" s="450">
        <v>0</v>
      </c>
      <c r="K36" s="450">
        <v>40</v>
      </c>
      <c r="L36" s="450">
        <v>20</v>
      </c>
      <c r="M36" s="451">
        <v>0</v>
      </c>
      <c r="N36" s="529">
        <v>1501880</v>
      </c>
      <c r="O36" s="531">
        <v>1468950</v>
      </c>
      <c r="P36" s="450">
        <v>0</v>
      </c>
      <c r="Q36" s="450">
        <v>21980</v>
      </c>
      <c r="R36" s="450">
        <v>10780</v>
      </c>
      <c r="S36" s="450">
        <v>10</v>
      </c>
      <c r="T36" s="450">
        <v>50</v>
      </c>
      <c r="U36" s="451">
        <v>110</v>
      </c>
      <c r="V36" s="529">
        <v>331190</v>
      </c>
      <c r="W36" s="568"/>
      <c r="X36" s="450">
        <v>197680</v>
      </c>
      <c r="Y36" s="572"/>
      <c r="Z36" s="572"/>
      <c r="AA36" s="451">
        <v>133510</v>
      </c>
      <c r="AB36" s="454">
        <v>0</v>
      </c>
      <c r="AC36" s="2"/>
      <c r="AD36" s="159">
        <f>+H36-I36-J36-K36-L36-M36</f>
        <v>0</v>
      </c>
      <c r="AE36" s="159">
        <f>+N36-O36-P36-Q36-R36-S36-T36-U36</f>
        <v>0</v>
      </c>
      <c r="AF36" s="159">
        <f>+V36-W36-X36-Y36-Z36-AA36</f>
        <v>0</v>
      </c>
      <c r="AG36" s="2"/>
      <c r="AI36" s="2">
        <f t="shared" si="6"/>
        <v>11222527.666666668</v>
      </c>
      <c r="AN36" s="196">
        <v>47605.231617877194</v>
      </c>
    </row>
    <row r="37" spans="1:40" ht="13" x14ac:dyDescent="0.3">
      <c r="A37" s="5" t="s">
        <v>9</v>
      </c>
      <c r="B37" s="11">
        <v>8</v>
      </c>
      <c r="C37" s="6">
        <v>10</v>
      </c>
      <c r="D37" s="301">
        <v>0.58333333333333337</v>
      </c>
      <c r="E37" s="447"/>
      <c r="F37" s="559">
        <v>4264000</v>
      </c>
      <c r="G37" s="448">
        <v>2273380</v>
      </c>
      <c r="H37" s="426">
        <v>248920</v>
      </c>
      <c r="I37" s="531">
        <v>248860</v>
      </c>
      <c r="J37" s="450">
        <v>0</v>
      </c>
      <c r="K37" s="450">
        <v>40</v>
      </c>
      <c r="L37" s="450">
        <v>20</v>
      </c>
      <c r="M37" s="451">
        <v>0</v>
      </c>
      <c r="N37" s="529">
        <v>1556470</v>
      </c>
      <c r="O37" s="531">
        <v>1515620</v>
      </c>
      <c r="P37" s="450">
        <v>0</v>
      </c>
      <c r="Q37" s="450">
        <v>29600</v>
      </c>
      <c r="R37" s="450">
        <v>11110</v>
      </c>
      <c r="S37" s="450">
        <v>10</v>
      </c>
      <c r="T37" s="450">
        <v>50</v>
      </c>
      <c r="U37" s="451">
        <v>80</v>
      </c>
      <c r="V37" s="529">
        <v>278890</v>
      </c>
      <c r="W37" s="568"/>
      <c r="X37" s="450">
        <v>195610</v>
      </c>
      <c r="Y37" s="572"/>
      <c r="Z37" s="572"/>
      <c r="AA37" s="451">
        <v>83280</v>
      </c>
      <c r="AB37" s="454">
        <v>0</v>
      </c>
      <c r="AC37" s="2"/>
      <c r="AD37" s="159">
        <f>+H37-I37-J37-K37-L37-M37</f>
        <v>0</v>
      </c>
      <c r="AE37" s="159">
        <f>+N37-O37-P37-Q37-R37-S37-T37-U37</f>
        <v>0</v>
      </c>
      <c r="AF37" s="159">
        <f>+V37-W37-X37-Y37-Z37-AA37</f>
        <v>0</v>
      </c>
      <c r="AG37" s="2"/>
      <c r="AI37" s="2">
        <f t="shared" si="6"/>
        <v>10705958.583333332</v>
      </c>
      <c r="AN37" s="196">
        <v>46759.737416086973</v>
      </c>
    </row>
    <row r="38" spans="1:40" ht="13" x14ac:dyDescent="0.3">
      <c r="A38" s="5" t="s">
        <v>179</v>
      </c>
      <c r="B38" s="11">
        <v>9</v>
      </c>
      <c r="C38" s="6">
        <v>8</v>
      </c>
      <c r="D38" s="301">
        <v>0.54166666666666663</v>
      </c>
      <c r="E38" s="447"/>
      <c r="F38" s="559">
        <v>2883000</v>
      </c>
      <c r="G38" s="448">
        <v>1247680</v>
      </c>
      <c r="H38" s="426">
        <v>167550</v>
      </c>
      <c r="I38" s="531">
        <v>167520</v>
      </c>
      <c r="J38" s="450">
        <v>0</v>
      </c>
      <c r="K38" s="450">
        <v>10</v>
      </c>
      <c r="L38" s="450">
        <v>20</v>
      </c>
      <c r="M38" s="451">
        <v>0</v>
      </c>
      <c r="N38" s="529">
        <v>1127700</v>
      </c>
      <c r="O38" s="531">
        <v>1087450</v>
      </c>
      <c r="P38" s="450">
        <v>0</v>
      </c>
      <c r="Q38" s="450">
        <v>28690</v>
      </c>
      <c r="R38" s="450">
        <v>11260</v>
      </c>
      <c r="S38" s="450">
        <v>10</v>
      </c>
      <c r="T38" s="450">
        <v>200</v>
      </c>
      <c r="U38" s="451">
        <v>90</v>
      </c>
      <c r="V38" s="529">
        <v>355760</v>
      </c>
      <c r="W38" s="568"/>
      <c r="X38" s="450">
        <v>182210</v>
      </c>
      <c r="Y38" s="572"/>
      <c r="Z38" s="572"/>
      <c r="AA38" s="451">
        <v>173550</v>
      </c>
      <c r="AB38" s="454">
        <v>0</v>
      </c>
      <c r="AC38" s="2"/>
      <c r="AD38" s="159">
        <f>+H38-I38-J38-K38-L38-M38</f>
        <v>0</v>
      </c>
      <c r="AE38" s="159">
        <f>+N38-O38-P38-Q38-R38-S38-T38-U38</f>
        <v>0</v>
      </c>
      <c r="AF38" s="159">
        <f>+V38-W38-X38-Y38-Z38-AA38</f>
        <v>0</v>
      </c>
      <c r="AG38" s="2"/>
      <c r="AI38" s="2">
        <f t="shared" si="6"/>
        <v>7432717.541666666</v>
      </c>
      <c r="AN38" s="196">
        <v>45783.166933733562</v>
      </c>
    </row>
    <row r="39" spans="1:40" ht="13.5" thickBot="1" x14ac:dyDescent="0.35">
      <c r="A39" s="5" t="s">
        <v>77</v>
      </c>
      <c r="B39" s="12">
        <v>8</v>
      </c>
      <c r="C39" s="13">
        <v>17</v>
      </c>
      <c r="D39" s="302">
        <v>4.1666666666666664E-2</v>
      </c>
      <c r="E39" s="506"/>
      <c r="F39" s="603">
        <v>2642000</v>
      </c>
      <c r="G39" s="455">
        <v>1292570</v>
      </c>
      <c r="H39" s="456">
        <v>101130</v>
      </c>
      <c r="I39" s="532">
        <v>101030</v>
      </c>
      <c r="J39" s="457">
        <v>0</v>
      </c>
      <c r="K39" s="457">
        <v>80</v>
      </c>
      <c r="L39" s="457">
        <v>20</v>
      </c>
      <c r="M39" s="458">
        <v>0</v>
      </c>
      <c r="N39" s="530">
        <v>843540</v>
      </c>
      <c r="O39" s="532">
        <v>808710</v>
      </c>
      <c r="P39" s="457">
        <v>0</v>
      </c>
      <c r="Q39" s="457">
        <v>25290</v>
      </c>
      <c r="R39" s="457">
        <v>9200</v>
      </c>
      <c r="S39" s="457">
        <v>10</v>
      </c>
      <c r="T39" s="457">
        <v>50</v>
      </c>
      <c r="U39" s="458">
        <v>280</v>
      </c>
      <c r="V39" s="530">
        <v>310200</v>
      </c>
      <c r="W39" s="569"/>
      <c r="X39" s="457">
        <v>174370</v>
      </c>
      <c r="Y39" s="573"/>
      <c r="Z39" s="573"/>
      <c r="AA39" s="458">
        <v>135830</v>
      </c>
      <c r="AB39" s="465">
        <v>26000</v>
      </c>
      <c r="AC39" s="2"/>
      <c r="AD39" s="159">
        <f>+H39-I39-J39-K39-L39-M39</f>
        <v>0</v>
      </c>
      <c r="AE39" s="159">
        <f>+N39-O39-P39-Q39-R39-S39-T39-U39</f>
        <v>0</v>
      </c>
      <c r="AF39" s="159">
        <f>+V39-W39-X39-Y39-Z39-AA39</f>
        <v>0</v>
      </c>
      <c r="AG39" s="2"/>
      <c r="AI39" s="2">
        <f t="shared" si="6"/>
        <v>6470335.041666666</v>
      </c>
      <c r="AN39" s="196">
        <v>45931.728107979681</v>
      </c>
    </row>
    <row r="40" spans="1:40" ht="13" x14ac:dyDescent="0.3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U40" s="26"/>
      <c r="V40" s="26"/>
      <c r="W40" s="303"/>
      <c r="X40" s="26"/>
      <c r="Y40" s="26"/>
      <c r="AB40" s="26"/>
      <c r="AC40" s="26"/>
      <c r="AD40" s="159"/>
      <c r="AE40" s="159"/>
      <c r="AF40" s="159"/>
      <c r="AI40" s="2">
        <f t="shared" si="6"/>
        <v>0</v>
      </c>
      <c r="AN40" s="196">
        <v>46418.921585060831</v>
      </c>
    </row>
    <row r="41" spans="1:40" ht="13.5" thickBot="1" x14ac:dyDescent="0.35">
      <c r="B41" s="121"/>
      <c r="C41" s="1"/>
      <c r="D41" s="1"/>
      <c r="E41" s="1"/>
      <c r="F41" s="147">
        <v>5</v>
      </c>
      <c r="G41" s="147">
        <f>+F41+1</f>
        <v>6</v>
      </c>
      <c r="H41" s="147">
        <f t="shared" ref="H41:AC41" si="7">+G41+1</f>
        <v>7</v>
      </c>
      <c r="I41" s="147">
        <f t="shared" si="7"/>
        <v>8</v>
      </c>
      <c r="J41" s="147">
        <f t="shared" si="7"/>
        <v>9</v>
      </c>
      <c r="K41" s="147">
        <f t="shared" si="7"/>
        <v>10</v>
      </c>
      <c r="L41" s="147">
        <f t="shared" si="7"/>
        <v>11</v>
      </c>
      <c r="M41" s="147">
        <f t="shared" si="7"/>
        <v>12</v>
      </c>
      <c r="N41" s="147">
        <f t="shared" si="7"/>
        <v>13</v>
      </c>
      <c r="O41" s="147">
        <f t="shared" si="7"/>
        <v>14</v>
      </c>
      <c r="P41" s="147">
        <f t="shared" si="7"/>
        <v>15</v>
      </c>
      <c r="Q41" s="147">
        <f t="shared" si="7"/>
        <v>16</v>
      </c>
      <c r="R41" s="147">
        <f t="shared" si="7"/>
        <v>17</v>
      </c>
      <c r="S41" s="147">
        <f t="shared" si="7"/>
        <v>18</v>
      </c>
      <c r="T41" s="147">
        <f t="shared" si="7"/>
        <v>19</v>
      </c>
      <c r="U41" s="147">
        <f t="shared" si="7"/>
        <v>20</v>
      </c>
      <c r="V41" s="147">
        <f t="shared" si="7"/>
        <v>21</v>
      </c>
      <c r="W41" s="147">
        <f t="shared" si="7"/>
        <v>22</v>
      </c>
      <c r="X41" s="147">
        <f t="shared" si="7"/>
        <v>23</v>
      </c>
      <c r="Y41" s="147">
        <f t="shared" si="7"/>
        <v>24</v>
      </c>
      <c r="Z41" s="147">
        <f t="shared" si="7"/>
        <v>25</v>
      </c>
      <c r="AA41" s="147">
        <f t="shared" si="7"/>
        <v>26</v>
      </c>
      <c r="AB41" s="147">
        <f t="shared" si="7"/>
        <v>27</v>
      </c>
      <c r="AC41" s="147">
        <f t="shared" si="7"/>
        <v>28</v>
      </c>
      <c r="AD41" s="159"/>
      <c r="AE41" s="159"/>
      <c r="AF41" s="159"/>
      <c r="AG41" s="1"/>
      <c r="AI41" s="2">
        <f t="shared" si="6"/>
        <v>368</v>
      </c>
      <c r="AN41" s="196">
        <v>46737.893800098922</v>
      </c>
    </row>
    <row r="42" spans="1:40" ht="13" thickBot="1" x14ac:dyDescent="0.3">
      <c r="B42" s="73"/>
      <c r="C42" s="74"/>
      <c r="D42" s="74"/>
      <c r="E42" s="93"/>
      <c r="F42" s="609" t="s">
        <v>65</v>
      </c>
      <c r="G42" s="610"/>
      <c r="H42" s="611" t="s">
        <v>24</v>
      </c>
      <c r="I42" s="612"/>
      <c r="J42" s="612"/>
      <c r="K42" s="612"/>
      <c r="L42" s="612"/>
      <c r="M42" s="612"/>
      <c r="N42" s="612"/>
      <c r="O42" s="613"/>
      <c r="P42" s="611" t="s">
        <v>25</v>
      </c>
      <c r="Q42" s="612"/>
      <c r="R42" s="612"/>
      <c r="S42" s="612"/>
      <c r="T42" s="612"/>
      <c r="U42" s="612"/>
      <c r="V42" s="612"/>
      <c r="W42" s="613"/>
      <c r="X42" s="614" t="s">
        <v>104</v>
      </c>
      <c r="Y42" s="615"/>
      <c r="Z42" s="616"/>
      <c r="AA42" s="614" t="s">
        <v>105</v>
      </c>
      <c r="AB42" s="615"/>
      <c r="AC42" s="616"/>
      <c r="AD42" s="159"/>
      <c r="AE42" s="159"/>
      <c r="AF42" s="159"/>
      <c r="AI42" s="2">
        <f t="shared" si="6"/>
        <v>0</v>
      </c>
    </row>
    <row r="43" spans="1:40" ht="13" x14ac:dyDescent="0.3">
      <c r="B43" s="76" t="s">
        <v>0</v>
      </c>
      <c r="C43" s="77" t="s">
        <v>1</v>
      </c>
      <c r="D43" s="77" t="s">
        <v>2</v>
      </c>
      <c r="E43" s="146"/>
      <c r="F43" s="49" t="s">
        <v>22</v>
      </c>
      <c r="G43" s="78" t="s">
        <v>23</v>
      </c>
      <c r="H43" s="51" t="s">
        <v>12</v>
      </c>
      <c r="I43" s="49" t="s">
        <v>32</v>
      </c>
      <c r="J43" s="48" t="s">
        <v>28</v>
      </c>
      <c r="K43" s="48" t="s">
        <v>29</v>
      </c>
      <c r="L43" s="48" t="s">
        <v>30</v>
      </c>
      <c r="M43" s="48" t="s">
        <v>31</v>
      </c>
      <c r="N43" s="48" t="s">
        <v>33</v>
      </c>
      <c r="O43" s="57" t="s">
        <v>34</v>
      </c>
      <c r="P43" s="193" t="s">
        <v>12</v>
      </c>
      <c r="Q43" s="56" t="s">
        <v>32</v>
      </c>
      <c r="R43" s="34" t="s">
        <v>28</v>
      </c>
      <c r="S43" s="34" t="s">
        <v>29</v>
      </c>
      <c r="T43" s="34" t="s">
        <v>30</v>
      </c>
      <c r="U43" s="48" t="s">
        <v>31</v>
      </c>
      <c r="V43" s="48" t="s">
        <v>33</v>
      </c>
      <c r="W43" s="57" t="s">
        <v>34</v>
      </c>
      <c r="X43" s="116" t="s">
        <v>12</v>
      </c>
      <c r="Y43" s="4" t="s">
        <v>4</v>
      </c>
      <c r="Z43" s="36" t="s">
        <v>9</v>
      </c>
      <c r="AA43" s="111" t="s">
        <v>12</v>
      </c>
      <c r="AB43" s="4" t="s">
        <v>4</v>
      </c>
      <c r="AC43" s="79" t="s">
        <v>9</v>
      </c>
      <c r="AD43" s="159"/>
      <c r="AE43" s="159"/>
      <c r="AF43" s="159"/>
      <c r="AI43" s="2">
        <f t="shared" si="6"/>
        <v>0</v>
      </c>
    </row>
    <row r="44" spans="1:40" ht="13" thickBot="1" x14ac:dyDescent="0.3">
      <c r="B44" s="80"/>
      <c r="C44" s="81"/>
      <c r="D44" s="81"/>
      <c r="E44" s="83"/>
      <c r="F44" s="80"/>
      <c r="G44" s="84"/>
      <c r="H44" s="83"/>
      <c r="I44" s="215" t="s">
        <v>40</v>
      </c>
      <c r="J44" s="109" t="s">
        <v>41</v>
      </c>
      <c r="K44" s="109" t="s">
        <v>42</v>
      </c>
      <c r="L44" s="109" t="s">
        <v>38</v>
      </c>
      <c r="M44" s="109" t="s">
        <v>43</v>
      </c>
      <c r="N44" s="109" t="s">
        <v>44</v>
      </c>
      <c r="O44" s="110" t="s">
        <v>45</v>
      </c>
      <c r="P44" s="112"/>
      <c r="Q44" s="107" t="s">
        <v>40</v>
      </c>
      <c r="R44" s="108" t="s">
        <v>41</v>
      </c>
      <c r="S44" s="108" t="s">
        <v>42</v>
      </c>
      <c r="T44" s="108" t="s">
        <v>38</v>
      </c>
      <c r="U44" s="109" t="s">
        <v>43</v>
      </c>
      <c r="V44" s="109" t="s">
        <v>44</v>
      </c>
      <c r="W44" s="110" t="s">
        <v>45</v>
      </c>
      <c r="X44" s="115"/>
      <c r="Y44" s="3"/>
      <c r="Z44" s="37"/>
      <c r="AA44" s="117"/>
      <c r="AB44" s="85"/>
      <c r="AC44" s="86"/>
      <c r="AD44" s="159"/>
      <c r="AE44" s="159"/>
      <c r="AF44" s="159"/>
      <c r="AI44" s="2">
        <f t="shared" si="6"/>
        <v>0</v>
      </c>
    </row>
    <row r="45" spans="1:40" ht="13" thickBot="1" x14ac:dyDescent="0.3">
      <c r="B45" s="24"/>
      <c r="C45" s="32"/>
      <c r="D45" s="32"/>
      <c r="E45" s="24"/>
      <c r="F45" s="24"/>
      <c r="G45" s="377"/>
      <c r="H45" s="68"/>
      <c r="I45" s="577">
        <v>0.78559999999999997</v>
      </c>
      <c r="J45" s="152">
        <v>0</v>
      </c>
      <c r="K45" s="577">
        <v>9.4000000000000004E-3</v>
      </c>
      <c r="L45" s="577">
        <v>0.20499999999999999</v>
      </c>
      <c r="M45" s="152">
        <v>0</v>
      </c>
      <c r="N45" s="152">
        <v>0</v>
      </c>
      <c r="O45" s="152">
        <v>0</v>
      </c>
      <c r="P45" s="379"/>
      <c r="Q45" s="577">
        <v>0.78559999999999997</v>
      </c>
      <c r="R45" s="152">
        <v>0</v>
      </c>
      <c r="S45" s="577">
        <v>9.4000000000000004E-3</v>
      </c>
      <c r="T45" s="577">
        <v>0.20499999999999999</v>
      </c>
      <c r="U45" s="152">
        <v>0</v>
      </c>
      <c r="V45" s="152">
        <v>0</v>
      </c>
      <c r="W45" s="152">
        <v>0</v>
      </c>
      <c r="X45" s="378"/>
      <c r="Y45" s="32"/>
      <c r="Z45" s="23"/>
      <c r="AA45" s="68"/>
      <c r="AB45" s="32"/>
      <c r="AC45" s="23"/>
      <c r="AD45" s="159"/>
      <c r="AE45" s="159"/>
      <c r="AF45" s="159"/>
      <c r="AI45" s="2">
        <f t="shared" si="6"/>
        <v>2</v>
      </c>
    </row>
    <row r="46" spans="1:40" ht="13" x14ac:dyDescent="0.3">
      <c r="A46" s="5" t="s">
        <v>3</v>
      </c>
      <c r="B46" s="11">
        <f t="shared" ref="B46:D47" si="8">+B35</f>
        <v>8</v>
      </c>
      <c r="C46" s="6">
        <f t="shared" si="8"/>
        <v>13</v>
      </c>
      <c r="D46" s="33">
        <f t="shared" si="8"/>
        <v>0.70833333333333337</v>
      </c>
      <c r="E46" s="88"/>
      <c r="F46" s="19">
        <f>VLOOKUP($B46,CP!$B$26:$AC$37,F$41,FALSE)</f>
        <v>0</v>
      </c>
      <c r="G46" s="375">
        <f>+'2023 DSM'!L11</f>
        <v>17250</v>
      </c>
      <c r="H46" s="105">
        <f>VLOOKUP($B46,CP!$B$26:$AC$37,H$41,FALSE)</f>
        <v>0</v>
      </c>
      <c r="I46" s="69">
        <f>+$H46*I$45</f>
        <v>0</v>
      </c>
      <c r="J46" s="7">
        <f>+$H46*J$45</f>
        <v>0</v>
      </c>
      <c r="K46" s="7">
        <f t="shared" ref="K46:O50" si="9">+$H46*K$45</f>
        <v>0</v>
      </c>
      <c r="L46" s="7">
        <f t="shared" si="9"/>
        <v>0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380">
        <f>+'2023 DSM'!D11*1000</f>
        <v>59293</v>
      </c>
      <c r="Q46" s="357">
        <f>+$P46*Q$45</f>
        <v>46580.580799999996</v>
      </c>
      <c r="R46" s="357">
        <f t="shared" ref="R46:W46" si="10">+$P46*R$45</f>
        <v>0</v>
      </c>
      <c r="S46" s="357">
        <f t="shared" si="10"/>
        <v>557.35419999999999</v>
      </c>
      <c r="T46" s="357">
        <f t="shared" si="10"/>
        <v>12155.064999999999</v>
      </c>
      <c r="U46" s="357">
        <f t="shared" si="10"/>
        <v>0</v>
      </c>
      <c r="V46" s="357">
        <f t="shared" si="10"/>
        <v>0</v>
      </c>
      <c r="W46" s="357">
        <f t="shared" si="10"/>
        <v>0</v>
      </c>
      <c r="X46" s="382">
        <f>VLOOKUP($B46,CP!$B$26:$AC$37,X$41,FALSE)</f>
        <v>0</v>
      </c>
      <c r="Y46" s="357">
        <f>+X46*AB52</f>
        <v>0</v>
      </c>
      <c r="Z46" s="363">
        <f>+X46*AC52</f>
        <v>0</v>
      </c>
      <c r="AA46" s="383">
        <f>+('2023 DSM'!C11*1000)+('2023 DSM'!E11*1000)</f>
        <v>40311</v>
      </c>
      <c r="AB46" s="384">
        <f>+(('2023 DSM'!C11*1000)*NCP!AB$52)+(('2023 DSM'!E11*1000)*AB$53)</f>
        <v>42.016100000000002</v>
      </c>
      <c r="AC46" s="385">
        <f>+(('2023 DSM'!C11*1000)*NCP!AC$52)+(('2023 DSM'!E11*1000)*AC$53)</f>
        <v>40268.983899999999</v>
      </c>
      <c r="AD46" s="159"/>
      <c r="AE46" s="159"/>
      <c r="AF46" s="159"/>
      <c r="AI46" s="2">
        <f t="shared" si="6"/>
        <v>176210.72443333332</v>
      </c>
    </row>
    <row r="47" spans="1:40" ht="13" x14ac:dyDescent="0.3">
      <c r="A47" s="5" t="s">
        <v>4</v>
      </c>
      <c r="B47" s="11">
        <f t="shared" si="8"/>
        <v>8</v>
      </c>
      <c r="C47" s="6">
        <f t="shared" si="8"/>
        <v>9</v>
      </c>
      <c r="D47" s="33">
        <f t="shared" si="8"/>
        <v>0.66666666666666663</v>
      </c>
      <c r="E47" s="88"/>
      <c r="F47" s="19">
        <f>VLOOKUP($B47,CP!$B$26:$AC$37,F$41,FALSE)</f>
        <v>0</v>
      </c>
      <c r="G47" s="375">
        <f>+'2023 DSM'!L11</f>
        <v>17250</v>
      </c>
      <c r="H47" s="105">
        <f>VLOOKUP($B47,CP!$B$26:$AC$37,H$41,FALSE)</f>
        <v>0</v>
      </c>
      <c r="I47" s="69">
        <f>+$H47*I$45</f>
        <v>0</v>
      </c>
      <c r="J47" s="7">
        <f>+$H47*J$45</f>
        <v>0</v>
      </c>
      <c r="K47" s="7">
        <f t="shared" si="9"/>
        <v>0</v>
      </c>
      <c r="L47" s="7">
        <f t="shared" si="9"/>
        <v>0</v>
      </c>
      <c r="M47" s="7">
        <f t="shared" si="9"/>
        <v>0</v>
      </c>
      <c r="N47" s="7">
        <f t="shared" si="9"/>
        <v>0</v>
      </c>
      <c r="O47" s="7">
        <f t="shared" si="9"/>
        <v>0</v>
      </c>
      <c r="P47" s="380">
        <f>+'2023 DSM'!D11*1000</f>
        <v>59293</v>
      </c>
      <c r="Q47" s="357">
        <f t="shared" ref="Q47:W50" si="11">+$P47*Q$45</f>
        <v>46580.580799999996</v>
      </c>
      <c r="R47" s="357">
        <f t="shared" si="11"/>
        <v>0</v>
      </c>
      <c r="S47" s="357">
        <f t="shared" si="11"/>
        <v>557.35419999999999</v>
      </c>
      <c r="T47" s="357">
        <f t="shared" si="11"/>
        <v>12155.064999999999</v>
      </c>
      <c r="U47" s="357">
        <f t="shared" si="11"/>
        <v>0</v>
      </c>
      <c r="V47" s="357">
        <f t="shared" si="11"/>
        <v>0</v>
      </c>
      <c r="W47" s="357">
        <f t="shared" si="11"/>
        <v>0</v>
      </c>
      <c r="X47" s="382">
        <f>VLOOKUP($B47,CP!$B$26:$AC$37,X$41,FALSE)</f>
        <v>0</v>
      </c>
      <c r="Y47" s="357">
        <f>+X47*AB52</f>
        <v>0</v>
      </c>
      <c r="Z47" s="363">
        <f>+X47*AC52</f>
        <v>0</v>
      </c>
      <c r="AA47" s="383">
        <f>+('2023 DSM'!C11*1000)+('2023 DSM'!E11*1000)</f>
        <v>40311</v>
      </c>
      <c r="AB47" s="362">
        <f>+(('2023 DSM'!C11*1000)*NCP!AB$52)+(('2023 DSM'!E11*1000)*AB$53)</f>
        <v>42.016100000000002</v>
      </c>
      <c r="AC47" s="363">
        <f>+(('2023 DSM'!C11*1000)*NCP!AC$52)+(('2023 DSM'!E11*1000)*AC$53)</f>
        <v>40268.983899999999</v>
      </c>
      <c r="AD47" s="159"/>
      <c r="AI47" s="2">
        <f t="shared" si="6"/>
        <v>176206.68276666666</v>
      </c>
    </row>
    <row r="48" spans="1:40" ht="13" x14ac:dyDescent="0.3">
      <c r="A48" s="5" t="s">
        <v>9</v>
      </c>
      <c r="B48" s="11">
        <f>+B37</f>
        <v>8</v>
      </c>
      <c r="C48" s="6">
        <f>+C37</f>
        <v>10</v>
      </c>
      <c r="D48" s="33">
        <f>+D37</f>
        <v>0.58333333333333337</v>
      </c>
      <c r="E48" s="88"/>
      <c r="F48" s="19">
        <f>VLOOKUP($B48,CP!$B$26:$AC$37,F$41,FALSE)</f>
        <v>0</v>
      </c>
      <c r="G48" s="375">
        <f>+'2023 DSM'!L14</f>
        <v>16656.326113189039</v>
      </c>
      <c r="H48" s="105">
        <f>VLOOKUP($B48,CP!$B$26:$AC$37,H$41,FALSE)</f>
        <v>0</v>
      </c>
      <c r="I48" s="69">
        <f t="shared" ref="I48:J50" si="12">+$H48*I$45</f>
        <v>0</v>
      </c>
      <c r="J48" s="7">
        <f t="shared" si="12"/>
        <v>0</v>
      </c>
      <c r="K48" s="7">
        <f t="shared" si="9"/>
        <v>0</v>
      </c>
      <c r="L48" s="7">
        <f t="shared" si="9"/>
        <v>0</v>
      </c>
      <c r="M48" s="7">
        <f t="shared" si="9"/>
        <v>0</v>
      </c>
      <c r="N48" s="7">
        <f t="shared" si="9"/>
        <v>0</v>
      </c>
      <c r="O48" s="7">
        <f t="shared" si="9"/>
        <v>0</v>
      </c>
      <c r="P48" s="380">
        <f>+'2023 DSM'!D14*1000</f>
        <v>59293</v>
      </c>
      <c r="Q48" s="357">
        <f t="shared" si="11"/>
        <v>46580.580799999996</v>
      </c>
      <c r="R48" s="357">
        <f t="shared" si="11"/>
        <v>0</v>
      </c>
      <c r="S48" s="357">
        <f t="shared" si="11"/>
        <v>557.35419999999999</v>
      </c>
      <c r="T48" s="357">
        <f t="shared" si="11"/>
        <v>12155.064999999999</v>
      </c>
      <c r="U48" s="357">
        <f t="shared" si="11"/>
        <v>0</v>
      </c>
      <c r="V48" s="357">
        <f t="shared" si="11"/>
        <v>0</v>
      </c>
      <c r="W48" s="357">
        <f t="shared" si="11"/>
        <v>0</v>
      </c>
      <c r="X48" s="382">
        <f>VLOOKUP($B48,CP!$B$26:$AC$37,X$41,FALSE)</f>
        <v>0</v>
      </c>
      <c r="Y48" s="357">
        <f>+X48*AB52</f>
        <v>0</v>
      </c>
      <c r="Z48" s="363">
        <f>+X48*AC52</f>
        <v>0</v>
      </c>
      <c r="AA48" s="383">
        <f>+('2023 DSM'!C14*1000)+('2023 DSM'!E14*1000)</f>
        <v>40311</v>
      </c>
      <c r="AB48" s="362">
        <f>+(('2023 DSM'!C14*1000)*NCP!AB$52)+(('2023 DSM'!E14*1000)*AB$53)</f>
        <v>42.016100000000002</v>
      </c>
      <c r="AC48" s="363">
        <f>+(('2023 DSM'!C14*1000)*NCP!AC$52)+(('2023 DSM'!E14*1000)*AC$53)</f>
        <v>40268.983899999999</v>
      </c>
      <c r="AD48" s="159"/>
      <c r="AI48" s="2">
        <f t="shared" si="6"/>
        <v>175613.92554652237</v>
      </c>
    </row>
    <row r="49" spans="1:35" ht="13" x14ac:dyDescent="0.3">
      <c r="A49" s="5" t="s">
        <v>179</v>
      </c>
      <c r="B49" s="11">
        <f t="shared" ref="B49:D50" si="13">+B38</f>
        <v>9</v>
      </c>
      <c r="C49" s="6">
        <f t="shared" si="13"/>
        <v>8</v>
      </c>
      <c r="D49" s="33">
        <f t="shared" si="13"/>
        <v>0.54166666666666663</v>
      </c>
      <c r="E49" s="88"/>
      <c r="F49" s="19">
        <f>VLOOKUP($B49,CP!$B$26:$AC$37,F$41,FALSE)</f>
        <v>0</v>
      </c>
      <c r="G49" s="375">
        <f>+'2023 DSM'!L6</f>
        <v>24750</v>
      </c>
      <c r="H49" s="105">
        <f>VLOOKUP($B49,CP!$B$26:$AC$37,H$41,FALSE)</f>
        <v>0</v>
      </c>
      <c r="I49" s="69">
        <f t="shared" si="12"/>
        <v>0</v>
      </c>
      <c r="J49" s="7">
        <f t="shared" si="12"/>
        <v>0</v>
      </c>
      <c r="K49" s="7">
        <f t="shared" si="9"/>
        <v>0</v>
      </c>
      <c r="L49" s="7">
        <f t="shared" si="9"/>
        <v>0</v>
      </c>
      <c r="M49" s="7">
        <f t="shared" si="9"/>
        <v>0</v>
      </c>
      <c r="N49" s="7">
        <f t="shared" si="9"/>
        <v>0</v>
      </c>
      <c r="O49" s="7">
        <f t="shared" si="9"/>
        <v>0</v>
      </c>
      <c r="P49" s="380">
        <f>+'2023 DSM'!D6*1000</f>
        <v>57980</v>
      </c>
      <c r="Q49" s="357">
        <f t="shared" si="11"/>
        <v>45549.087999999996</v>
      </c>
      <c r="R49" s="357">
        <f t="shared" si="11"/>
        <v>0</v>
      </c>
      <c r="S49" s="357">
        <f t="shared" si="11"/>
        <v>545.01200000000006</v>
      </c>
      <c r="T49" s="357">
        <f t="shared" si="11"/>
        <v>11885.9</v>
      </c>
      <c r="U49" s="357">
        <f t="shared" si="11"/>
        <v>0</v>
      </c>
      <c r="V49" s="357">
        <f t="shared" si="11"/>
        <v>0</v>
      </c>
      <c r="W49" s="357">
        <f t="shared" si="11"/>
        <v>0</v>
      </c>
      <c r="X49" s="382">
        <f>VLOOKUP($B49,CP!$B$26:$AC$37,X$41,FALSE)</f>
        <v>0</v>
      </c>
      <c r="Y49" s="357">
        <f>+X49*AB52</f>
        <v>0</v>
      </c>
      <c r="Z49" s="363">
        <f>+X49*AC52</f>
        <v>0</v>
      </c>
      <c r="AA49" s="383">
        <f>+('2023 DSM'!C6*1000)+('2023 DSM'!E6*1000)</f>
        <v>40000</v>
      </c>
      <c r="AB49" s="362">
        <f>+(('2023 DSM'!C6*1000)*NCP!AB$52)+(('2023 DSM'!E6*1000)*AB$53)</f>
        <v>0</v>
      </c>
      <c r="AC49" s="363">
        <f>+(('2023 DSM'!C6*1000)*NCP!AC$52)+(('2023 DSM'!E6*1000)*AC$53)</f>
        <v>40000</v>
      </c>
      <c r="AD49" s="159"/>
      <c r="AI49" s="2">
        <f t="shared" si="6"/>
        <v>180727.54166666669</v>
      </c>
    </row>
    <row r="50" spans="1:35" ht="13.5" thickBot="1" x14ac:dyDescent="0.35">
      <c r="A50" s="5" t="s">
        <v>77</v>
      </c>
      <c r="B50" s="12">
        <f t="shared" si="13"/>
        <v>8</v>
      </c>
      <c r="C50" s="13">
        <f t="shared" si="13"/>
        <v>17</v>
      </c>
      <c r="D50" s="141">
        <f t="shared" si="13"/>
        <v>4.1666666666666664E-2</v>
      </c>
      <c r="E50" s="92"/>
      <c r="F50" s="30">
        <f>VLOOKUP($B50,CP!$B$26:$AC$37,F$41,FALSE)</f>
        <v>0</v>
      </c>
      <c r="G50" s="376">
        <f>+'2023 DSM'!L13</f>
        <v>17250</v>
      </c>
      <c r="H50" s="106">
        <f>VLOOKUP($B50,CP!$B$26:$AC$37,H$41,FALSE)</f>
        <v>0</v>
      </c>
      <c r="I50" s="71">
        <f t="shared" si="12"/>
        <v>0</v>
      </c>
      <c r="J50" s="17">
        <f t="shared" si="12"/>
        <v>0</v>
      </c>
      <c r="K50" s="17">
        <f t="shared" si="9"/>
        <v>0</v>
      </c>
      <c r="L50" s="17">
        <f t="shared" si="9"/>
        <v>0</v>
      </c>
      <c r="M50" s="17">
        <f t="shared" si="9"/>
        <v>0</v>
      </c>
      <c r="N50" s="17">
        <f t="shared" si="9"/>
        <v>0</v>
      </c>
      <c r="O50" s="28">
        <f t="shared" si="9"/>
        <v>0</v>
      </c>
      <c r="P50" s="381">
        <f>+'2023 DSM'!D13*1000</f>
        <v>59293</v>
      </c>
      <c r="Q50" s="358">
        <f t="shared" si="11"/>
        <v>46580.580799999996</v>
      </c>
      <c r="R50" s="359">
        <f t="shared" si="11"/>
        <v>0</v>
      </c>
      <c r="S50" s="359">
        <f t="shared" si="11"/>
        <v>557.35419999999999</v>
      </c>
      <c r="T50" s="359">
        <f t="shared" si="11"/>
        <v>12155.064999999999</v>
      </c>
      <c r="U50" s="359">
        <f t="shared" si="11"/>
        <v>0</v>
      </c>
      <c r="V50" s="359">
        <f t="shared" si="11"/>
        <v>0</v>
      </c>
      <c r="W50" s="360">
        <f t="shared" si="11"/>
        <v>0</v>
      </c>
      <c r="X50" s="386">
        <f>VLOOKUP($B50,CP!$B$26:$AC$37,X$41,FALSE)</f>
        <v>0</v>
      </c>
      <c r="Y50" s="358">
        <f>+X50*AB52</f>
        <v>0</v>
      </c>
      <c r="Z50" s="360">
        <f>+X50*AC52</f>
        <v>0</v>
      </c>
      <c r="AA50" s="387">
        <f>+('2023 DSM'!C13*1000)+('2023 DSM'!E13*1000)</f>
        <v>40311</v>
      </c>
      <c r="AB50" s="358">
        <f>+(('2023 DSM'!C13*1000)*NCP!AB$52)+(('2023 DSM'!E13*1000)*AB$53)</f>
        <v>42.016100000000002</v>
      </c>
      <c r="AC50" s="360">
        <f>+(('2023 DSM'!C13*1000)*NCP!AC$52)+(('2023 DSM'!E13*1000)*AC$53)</f>
        <v>40268.983899999999</v>
      </c>
      <c r="AD50" s="159"/>
      <c r="AI50" s="2">
        <f t="shared" si="6"/>
        <v>176214.05776666666</v>
      </c>
    </row>
    <row r="51" spans="1:35" x14ac:dyDescent="0.25">
      <c r="E51" s="8"/>
      <c r="F51" s="2"/>
      <c r="G51" s="2"/>
      <c r="H51" s="2"/>
      <c r="I51" s="518"/>
      <c r="J51" s="306"/>
      <c r="L51" s="95"/>
      <c r="M51" s="2"/>
      <c r="N51" s="2"/>
      <c r="O51" s="2"/>
      <c r="P51" s="2"/>
      <c r="Q51" s="518"/>
      <c r="R51" s="306"/>
      <c r="T51" s="95"/>
      <c r="W51" s="2"/>
      <c r="X51" s="2"/>
      <c r="Y51" s="2"/>
      <c r="Z51" s="2"/>
      <c r="AA51" s="2"/>
      <c r="AE51" s="2"/>
      <c r="AF51" s="2"/>
      <c r="AG51" s="2"/>
      <c r="AH51" s="2"/>
      <c r="AI51" s="2">
        <f t="shared" si="6"/>
        <v>0</v>
      </c>
    </row>
    <row r="52" spans="1:35" ht="13.5" thickBot="1" x14ac:dyDescent="0.35">
      <c r="B52" s="121"/>
      <c r="I52" s="518"/>
      <c r="L52" s="95"/>
      <c r="P52" s="505"/>
      <c r="Q52" s="518"/>
      <c r="T52" s="95"/>
      <c r="AA52" s="505"/>
      <c r="AB52" s="154">
        <v>0.1351</v>
      </c>
      <c r="AC52" s="154">
        <v>0.8649</v>
      </c>
      <c r="AD52" s="153" t="s">
        <v>70</v>
      </c>
      <c r="AI52" s="2">
        <f t="shared" si="6"/>
        <v>0.1351</v>
      </c>
    </row>
    <row r="53" spans="1:35" x14ac:dyDescent="0.25">
      <c r="B53" s="73"/>
      <c r="C53" s="74"/>
      <c r="D53" s="74"/>
      <c r="E53" s="93"/>
      <c r="F53" s="93"/>
      <c r="G53" s="74"/>
      <c r="H53" s="74"/>
      <c r="I53" s="74"/>
      <c r="J53" s="74"/>
      <c r="K53" s="94"/>
      <c r="P53" s="505"/>
      <c r="S53" s="95"/>
      <c r="T53" s="95"/>
      <c r="U53" s="95"/>
      <c r="V53" s="95"/>
      <c r="W53" s="95"/>
      <c r="X53" s="95"/>
      <c r="Y53" s="95"/>
      <c r="Z53" s="95"/>
      <c r="AA53" s="505"/>
      <c r="AB53" s="355">
        <v>0</v>
      </c>
      <c r="AC53" s="355">
        <v>1</v>
      </c>
      <c r="AD53" s="153" t="s">
        <v>103</v>
      </c>
      <c r="AE53" s="95"/>
      <c r="AF53" s="95"/>
      <c r="AG53" s="95"/>
      <c r="AH53" s="95"/>
      <c r="AI53" s="2">
        <f>SUM(B53:AA53)</f>
        <v>0</v>
      </c>
    </row>
    <row r="54" spans="1:35" x14ac:dyDescent="0.25">
      <c r="B54" s="96"/>
      <c r="C54" s="95"/>
      <c r="D54" s="95"/>
      <c r="E54" s="97"/>
      <c r="F54" s="97" t="s">
        <v>21</v>
      </c>
      <c r="G54" s="48" t="s">
        <v>29</v>
      </c>
      <c r="H54" s="48" t="s">
        <v>46</v>
      </c>
      <c r="I54" s="48" t="s">
        <v>31</v>
      </c>
      <c r="J54" s="48" t="s">
        <v>47</v>
      </c>
      <c r="K54" s="50" t="s">
        <v>34</v>
      </c>
      <c r="P54" s="582"/>
      <c r="Q54" s="583" t="s">
        <v>222</v>
      </c>
      <c r="R54" s="440"/>
      <c r="S54" s="584"/>
      <c r="T54" s="291"/>
      <c r="U54" s="95"/>
      <c r="V54" s="95"/>
      <c r="W54" s="95"/>
      <c r="X54" s="95"/>
      <c r="Y54" s="95"/>
      <c r="Z54" s="95"/>
      <c r="AA54" s="505"/>
      <c r="AB54" s="95"/>
      <c r="AC54" s="95"/>
      <c r="AD54" s="95"/>
      <c r="AE54" s="95"/>
      <c r="AF54" s="95"/>
      <c r="AG54" s="95"/>
      <c r="AH54" s="95"/>
      <c r="AI54" s="2">
        <f t="shared" ref="AI54:AI87" si="14">SUM(B54:AB54)</f>
        <v>0</v>
      </c>
    </row>
    <row r="55" spans="1:35" x14ac:dyDescent="0.25">
      <c r="B55" s="76" t="s">
        <v>0</v>
      </c>
      <c r="C55" s="77" t="s">
        <v>1</v>
      </c>
      <c r="D55" s="77" t="s">
        <v>2</v>
      </c>
      <c r="E55" s="146"/>
      <c r="F55" s="97"/>
      <c r="G55" s="48" t="s">
        <v>42</v>
      </c>
      <c r="H55" s="48" t="s">
        <v>48</v>
      </c>
      <c r="I55" s="48" t="s">
        <v>43</v>
      </c>
      <c r="J55" s="48" t="s">
        <v>44</v>
      </c>
      <c r="K55" s="50" t="s">
        <v>45</v>
      </c>
      <c r="P55" s="582">
        <v>0.78559999999999997</v>
      </c>
      <c r="Q55" s="583" t="s">
        <v>218</v>
      </c>
      <c r="R55" s="440"/>
      <c r="S55" s="584"/>
      <c r="T55" s="95"/>
      <c r="U55" s="95"/>
      <c r="V55" s="95"/>
      <c r="W55" s="95"/>
      <c r="X55" s="95"/>
      <c r="Y55" s="95"/>
      <c r="Z55" s="95"/>
      <c r="AA55" s="505"/>
      <c r="AB55" s="95"/>
      <c r="AC55" s="95"/>
      <c r="AD55" s="95"/>
      <c r="AE55" s="95"/>
      <c r="AF55" s="95"/>
      <c r="AG55" s="95"/>
      <c r="AH55" s="95"/>
      <c r="AI55" s="2">
        <f t="shared" si="14"/>
        <v>0.78559999999999997</v>
      </c>
    </row>
    <row r="56" spans="1:35" ht="13" thickBot="1" x14ac:dyDescent="0.3">
      <c r="B56" s="80"/>
      <c r="C56" s="81"/>
      <c r="D56" s="81"/>
      <c r="E56" s="83"/>
      <c r="F56" s="98"/>
      <c r="G56" s="81"/>
      <c r="H56" s="81"/>
      <c r="I56" s="81"/>
      <c r="J56" s="81"/>
      <c r="K56" s="99"/>
      <c r="P56" s="585">
        <v>0.19550000000000001</v>
      </c>
      <c r="Q56" s="583" t="s">
        <v>219</v>
      </c>
      <c r="R56" s="440"/>
      <c r="S56" s="584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2">
        <f t="shared" si="14"/>
        <v>0.19550000000000001</v>
      </c>
    </row>
    <row r="57" spans="1:35" x14ac:dyDescent="0.25">
      <c r="B57" s="24"/>
      <c r="C57" s="32"/>
      <c r="D57" s="32"/>
      <c r="E57" s="68"/>
      <c r="F57" s="68"/>
      <c r="G57" s="24"/>
      <c r="H57" s="32"/>
      <c r="I57" s="32"/>
      <c r="J57" s="32"/>
      <c r="K57" s="23"/>
      <c r="P57" s="582">
        <v>9.4000000000000004E-3</v>
      </c>
      <c r="Q57" s="583" t="s">
        <v>220</v>
      </c>
      <c r="R57" s="440"/>
      <c r="S57" s="586"/>
      <c r="AI57" s="2">
        <f t="shared" si="14"/>
        <v>9.4000000000000004E-3</v>
      </c>
    </row>
    <row r="58" spans="1:35" ht="13" x14ac:dyDescent="0.3">
      <c r="A58" s="5" t="s">
        <v>3</v>
      </c>
      <c r="B58" s="11">
        <f t="shared" ref="B58:D59" si="15">+B35</f>
        <v>8</v>
      </c>
      <c r="C58" s="6">
        <f t="shared" si="15"/>
        <v>13</v>
      </c>
      <c r="D58" s="301">
        <f t="shared" si="15"/>
        <v>0.70833333333333337</v>
      </c>
      <c r="E58" s="69"/>
      <c r="F58" s="118">
        <f>VLOOKUP($B58,CP!$B$45:$AC$56,F$41,FALSE)</f>
        <v>0</v>
      </c>
      <c r="G58" s="69">
        <f>VLOOKUP($B58,CP!$B$45:$AC$56,G$41,FALSE)</f>
        <v>0</v>
      </c>
      <c r="H58" s="7">
        <f>VLOOKUP($B58,CP!$B$45:$AC$56,H$41,FALSE)</f>
        <v>0</v>
      </c>
      <c r="I58" s="7">
        <f>VLOOKUP($B58,CP!$B$45:$AC$56,I$41,FALSE)</f>
        <v>0</v>
      </c>
      <c r="J58" s="7">
        <f>VLOOKUP($B58,CP!$B$45:$AC$56,J$41,FALSE)</f>
        <v>0</v>
      </c>
      <c r="K58" s="10">
        <f>VLOOKUP($B58,CP!$B$45:$AC$56,K$41,FALSE)</f>
        <v>0</v>
      </c>
      <c r="P58" s="582">
        <v>9.4999999999999998E-3</v>
      </c>
      <c r="Q58" s="587" t="s">
        <v>221</v>
      </c>
      <c r="R58" s="588"/>
      <c r="S58" s="589"/>
      <c r="T58" s="2"/>
      <c r="U58" s="2"/>
      <c r="V58" s="2"/>
      <c r="W58" s="21"/>
      <c r="X58" s="21"/>
      <c r="AI58" s="2">
        <f t="shared" si="14"/>
        <v>21.717833333333331</v>
      </c>
    </row>
    <row r="59" spans="1:35" ht="13" x14ac:dyDescent="0.3">
      <c r="A59" s="5" t="s">
        <v>4</v>
      </c>
      <c r="B59" s="11">
        <f t="shared" si="15"/>
        <v>8</v>
      </c>
      <c r="C59" s="6">
        <f t="shared" si="15"/>
        <v>9</v>
      </c>
      <c r="D59" s="301">
        <f t="shared" si="15"/>
        <v>0.66666666666666663</v>
      </c>
      <c r="E59" s="69"/>
      <c r="F59" s="118">
        <f>VLOOKUP($B59,CP!$B$45:$AC$56,F$41,FALSE)</f>
        <v>0</v>
      </c>
      <c r="G59" s="69">
        <f>VLOOKUP($B59,CP!$B$45:$AC$56,G$41,FALSE)</f>
        <v>0</v>
      </c>
      <c r="H59" s="7">
        <f>VLOOKUP($B59,CP!$B$45:$AC$56,H$41,FALSE)</f>
        <v>0</v>
      </c>
      <c r="I59" s="7">
        <f>VLOOKUP($B59,CP!$B$45:$AC$56,I$41,FALSE)</f>
        <v>0</v>
      </c>
      <c r="J59" s="7">
        <f>VLOOKUP($B59,CP!$B$45:$AC$56,J$41,FALSE)</f>
        <v>0</v>
      </c>
      <c r="K59" s="10">
        <f>VLOOKUP($B59,CP!$B$45:$AC$56,K$41,FALSE)</f>
        <v>0</v>
      </c>
      <c r="P59" s="428"/>
      <c r="Q59" s="2"/>
      <c r="R59" s="428"/>
      <c r="S59" s="2"/>
      <c r="T59" s="2"/>
      <c r="U59" s="2"/>
      <c r="V59" s="2"/>
      <c r="W59" s="21"/>
      <c r="X59" s="21"/>
      <c r="AI59" s="2">
        <f t="shared" si="14"/>
        <v>17.666666666666668</v>
      </c>
    </row>
    <row r="60" spans="1:35" ht="13" x14ac:dyDescent="0.3">
      <c r="A60" s="5" t="s">
        <v>9</v>
      </c>
      <c r="B60" s="11">
        <f>+B37</f>
        <v>8</v>
      </c>
      <c r="C60" s="6">
        <f>+C37</f>
        <v>10</v>
      </c>
      <c r="D60" s="301">
        <f>+D37</f>
        <v>0.58333333333333337</v>
      </c>
      <c r="E60" s="69"/>
      <c r="F60" s="118">
        <f>VLOOKUP($B60,CP!$B$45:$AC$56,F$41,FALSE)</f>
        <v>0</v>
      </c>
      <c r="G60" s="69">
        <f>VLOOKUP($B60,CP!$B$45:$AC$56,G$41,FALSE)</f>
        <v>0</v>
      </c>
      <c r="H60" s="7">
        <f>VLOOKUP($B60,CP!$B$45:$AC$56,H$41,FALSE)</f>
        <v>0</v>
      </c>
      <c r="I60" s="7">
        <f>VLOOKUP($B60,CP!$B$45:$AC$56,I$41,FALSE)</f>
        <v>0</v>
      </c>
      <c r="J60" s="7">
        <f>VLOOKUP($B60,CP!$B$45:$AC$56,J$41,FALSE)</f>
        <v>0</v>
      </c>
      <c r="K60" s="10">
        <f>VLOOKUP($B60,CP!$B$45:$AC$56,K$41,FALSE)</f>
        <v>0</v>
      </c>
      <c r="P60" s="347">
        <f>19.55+0.95</f>
        <v>20.5</v>
      </c>
      <c r="Q60" s="2"/>
      <c r="R60" s="428"/>
      <c r="S60" s="2"/>
      <c r="T60" s="2"/>
      <c r="U60" s="2"/>
      <c r="V60" s="2"/>
      <c r="W60" s="21"/>
      <c r="X60" s="21"/>
      <c r="AI60" s="2">
        <f t="shared" si="14"/>
        <v>39.083333333333329</v>
      </c>
    </row>
    <row r="61" spans="1:35" ht="13" x14ac:dyDescent="0.3">
      <c r="A61" s="5" t="s">
        <v>179</v>
      </c>
      <c r="B61" s="11">
        <f t="shared" ref="B61:D62" si="16">+B38</f>
        <v>9</v>
      </c>
      <c r="C61" s="6">
        <f t="shared" si="16"/>
        <v>8</v>
      </c>
      <c r="D61" s="301">
        <f t="shared" si="16"/>
        <v>0.54166666666666663</v>
      </c>
      <c r="E61" s="69"/>
      <c r="F61" s="118">
        <f>VLOOKUP($B61,CP!$B$45:$AC$56,F$41,FALSE)</f>
        <v>0</v>
      </c>
      <c r="G61" s="69">
        <f>VLOOKUP($B61,CP!$B$45:$AC$56,G$41,FALSE)</f>
        <v>0</v>
      </c>
      <c r="H61" s="7">
        <f>VLOOKUP($B61,CP!$B$45:$AC$56,H$41,FALSE)</f>
        <v>0</v>
      </c>
      <c r="I61" s="7">
        <f>VLOOKUP($B61,CP!$B$45:$AC$56,I$41,FALSE)</f>
        <v>0</v>
      </c>
      <c r="J61" s="7">
        <f>VLOOKUP($B61,CP!$B$45:$AC$56,J$41,FALSE)</f>
        <v>0</v>
      </c>
      <c r="K61" s="10">
        <f>VLOOKUP($B61,CP!$B$45:$AC$56,K$41,FALSE)</f>
        <v>0</v>
      </c>
      <c r="T61" s="2"/>
      <c r="U61" s="2"/>
      <c r="V61" s="2"/>
      <c r="W61" s="21"/>
      <c r="X61" s="21"/>
      <c r="AI61" s="2">
        <f t="shared" si="14"/>
        <v>17.541666666666668</v>
      </c>
    </row>
    <row r="62" spans="1:35" ht="13.5" thickBot="1" x14ac:dyDescent="0.35">
      <c r="A62" s="5" t="s">
        <v>77</v>
      </c>
      <c r="B62" s="12">
        <f t="shared" si="16"/>
        <v>8</v>
      </c>
      <c r="C62" s="13">
        <f t="shared" si="16"/>
        <v>17</v>
      </c>
      <c r="D62" s="302">
        <f t="shared" si="16"/>
        <v>4.1666666666666664E-2</v>
      </c>
      <c r="E62" s="71"/>
      <c r="F62" s="119">
        <f>VLOOKUP($B62,CP!$B$45:$AC$56,F$41,FALSE)</f>
        <v>0</v>
      </c>
      <c r="G62" s="71">
        <f>VLOOKUP($B62,CP!$B$45:$AC$56,G$41,FALSE)</f>
        <v>0</v>
      </c>
      <c r="H62" s="17">
        <f>VLOOKUP($B62,CP!$B$45:$AC$56,H$41,FALSE)</f>
        <v>0</v>
      </c>
      <c r="I62" s="17">
        <f>VLOOKUP($B62,CP!$B$45:$AC$56,I$41,FALSE)</f>
        <v>0</v>
      </c>
      <c r="J62" s="17">
        <f>VLOOKUP($B62,CP!$B$45:$AC$56,J$41,FALSE)</f>
        <v>0</v>
      </c>
      <c r="K62" s="25">
        <f>VLOOKUP($B62,CP!$B$45:$AC$56,K$41,FALSE)</f>
        <v>0</v>
      </c>
      <c r="T62" s="2"/>
      <c r="U62" s="2"/>
      <c r="V62" s="2"/>
      <c r="W62" s="21"/>
      <c r="X62" s="21"/>
      <c r="AI62" s="2">
        <f t="shared" si="14"/>
        <v>25.041666666666668</v>
      </c>
    </row>
    <row r="63" spans="1:35" x14ac:dyDescent="0.25">
      <c r="AI63" s="2">
        <f t="shared" si="14"/>
        <v>0</v>
      </c>
    </row>
    <row r="64" spans="1:35" ht="13.5" thickBot="1" x14ac:dyDescent="0.35">
      <c r="B64" s="121"/>
      <c r="AI64" s="2">
        <f t="shared" si="14"/>
        <v>0</v>
      </c>
    </row>
    <row r="65" spans="1:35" x14ac:dyDescent="0.25">
      <c r="B65" s="73"/>
      <c r="C65" s="74"/>
      <c r="D65" s="74"/>
      <c r="E65" s="93"/>
      <c r="F65" s="74"/>
      <c r="G65" s="74"/>
      <c r="H65" s="74"/>
      <c r="I65" s="94"/>
      <c r="AI65" s="2">
        <f t="shared" si="14"/>
        <v>0</v>
      </c>
    </row>
    <row r="66" spans="1:35" x14ac:dyDescent="0.25">
      <c r="B66" s="96"/>
      <c r="C66" s="95"/>
      <c r="D66" s="95"/>
      <c r="E66" s="97"/>
      <c r="F66" s="48" t="s">
        <v>15</v>
      </c>
      <c r="G66" s="48" t="s">
        <v>15</v>
      </c>
      <c r="H66" s="48" t="s">
        <v>18</v>
      </c>
      <c r="I66" s="50" t="s">
        <v>20</v>
      </c>
      <c r="AI66" s="2">
        <f t="shared" si="14"/>
        <v>0</v>
      </c>
    </row>
    <row r="67" spans="1:35" x14ac:dyDescent="0.25">
      <c r="B67" s="76" t="s">
        <v>0</v>
      </c>
      <c r="C67" s="77" t="s">
        <v>1</v>
      </c>
      <c r="D67" s="77" t="s">
        <v>2</v>
      </c>
      <c r="E67" s="146"/>
      <c r="F67" s="48" t="s">
        <v>16</v>
      </c>
      <c r="G67" s="48" t="s">
        <v>17</v>
      </c>
      <c r="H67" s="48" t="s">
        <v>19</v>
      </c>
      <c r="I67" s="50"/>
      <c r="AI67" s="2">
        <f t="shared" si="14"/>
        <v>0</v>
      </c>
    </row>
    <row r="68" spans="1:35" ht="13" thickBot="1" x14ac:dyDescent="0.3">
      <c r="B68" s="80"/>
      <c r="C68" s="81"/>
      <c r="D68" s="81"/>
      <c r="E68" s="83"/>
      <c r="F68" s="150"/>
      <c r="G68" s="150"/>
      <c r="H68" s="150"/>
      <c r="I68" s="151"/>
      <c r="AI68" s="2">
        <f t="shared" si="14"/>
        <v>0</v>
      </c>
    </row>
    <row r="69" spans="1:35" x14ac:dyDescent="0.25">
      <c r="B69" s="24"/>
      <c r="C69" s="32"/>
      <c r="D69" s="32"/>
      <c r="E69" s="24"/>
      <c r="F69" s="24"/>
      <c r="G69" s="32"/>
      <c r="H69" s="32"/>
      <c r="I69" s="23"/>
      <c r="AI69" s="2">
        <f t="shared" si="14"/>
        <v>0</v>
      </c>
    </row>
    <row r="70" spans="1:35" ht="13" x14ac:dyDescent="0.3">
      <c r="A70" s="5" t="s">
        <v>3</v>
      </c>
      <c r="B70" s="11">
        <f t="shared" ref="B70:D71" si="17">+B35</f>
        <v>8</v>
      </c>
      <c r="C70" s="6">
        <f t="shared" si="17"/>
        <v>13</v>
      </c>
      <c r="D70" s="301">
        <f t="shared" si="17"/>
        <v>0.70833333333333337</v>
      </c>
      <c r="E70" s="88"/>
      <c r="F70" s="11"/>
      <c r="G70" s="6"/>
      <c r="H70" s="6"/>
      <c r="I70" s="18"/>
      <c r="L70" s="22" t="s">
        <v>66</v>
      </c>
      <c r="AI70" s="2">
        <f t="shared" si="14"/>
        <v>21.708333333333332</v>
      </c>
    </row>
    <row r="71" spans="1:35" ht="13" x14ac:dyDescent="0.3">
      <c r="A71" s="5" t="s">
        <v>4</v>
      </c>
      <c r="B71" s="11">
        <f t="shared" si="17"/>
        <v>8</v>
      </c>
      <c r="C71" s="6">
        <f t="shared" si="17"/>
        <v>9</v>
      </c>
      <c r="D71" s="301">
        <f t="shared" si="17"/>
        <v>0.66666666666666663</v>
      </c>
      <c r="E71" s="88"/>
      <c r="F71" s="11"/>
      <c r="G71" s="6"/>
      <c r="H71" s="6"/>
      <c r="I71" s="18"/>
      <c r="AI71" s="2">
        <f t="shared" si="14"/>
        <v>17.666666666666668</v>
      </c>
    </row>
    <row r="72" spans="1:35" ht="13" x14ac:dyDescent="0.3">
      <c r="A72" s="5" t="s">
        <v>9</v>
      </c>
      <c r="B72" s="11">
        <f>+B37</f>
        <v>8</v>
      </c>
      <c r="C72" s="6">
        <f>+C37</f>
        <v>10</v>
      </c>
      <c r="D72" s="301">
        <f>+D37</f>
        <v>0.58333333333333337</v>
      </c>
      <c r="E72" s="88"/>
      <c r="F72" s="11"/>
      <c r="G72" s="6"/>
      <c r="H72" s="6"/>
      <c r="I72" s="18"/>
      <c r="AI72" s="2">
        <f t="shared" si="14"/>
        <v>18.583333333333332</v>
      </c>
    </row>
    <row r="73" spans="1:35" ht="13" x14ac:dyDescent="0.3">
      <c r="A73" s="5" t="s">
        <v>10</v>
      </c>
      <c r="B73" s="11">
        <f t="shared" ref="B73:D74" si="18">+B38</f>
        <v>9</v>
      </c>
      <c r="C73" s="6">
        <f t="shared" si="18"/>
        <v>8</v>
      </c>
      <c r="D73" s="301">
        <f t="shared" si="18"/>
        <v>0.54166666666666663</v>
      </c>
      <c r="E73" s="88"/>
      <c r="F73" s="11"/>
      <c r="G73" s="6"/>
      <c r="H73" s="6"/>
      <c r="I73" s="18"/>
      <c r="AI73" s="2">
        <f t="shared" si="14"/>
        <v>17.541666666666668</v>
      </c>
    </row>
    <row r="74" spans="1:35" ht="13.5" thickBot="1" x14ac:dyDescent="0.35">
      <c r="A74" s="5" t="s">
        <v>77</v>
      </c>
      <c r="B74" s="12">
        <f t="shared" si="18"/>
        <v>8</v>
      </c>
      <c r="C74" s="13">
        <f t="shared" si="18"/>
        <v>17</v>
      </c>
      <c r="D74" s="302">
        <f t="shared" si="18"/>
        <v>4.1666666666666664E-2</v>
      </c>
      <c r="E74" s="92"/>
      <c r="F74" s="12"/>
      <c r="G74" s="13"/>
      <c r="H74" s="13"/>
      <c r="I74" s="14"/>
      <c r="AI74" s="2">
        <f t="shared" si="14"/>
        <v>25.041666666666668</v>
      </c>
    </row>
    <row r="75" spans="1:35" x14ac:dyDescent="0.25">
      <c r="AI75" s="2">
        <f t="shared" si="14"/>
        <v>0</v>
      </c>
    </row>
    <row r="76" spans="1:35" x14ac:dyDescent="0.25">
      <c r="AI76" s="2">
        <f t="shared" si="14"/>
        <v>0</v>
      </c>
    </row>
    <row r="77" spans="1:35" ht="13.5" thickBot="1" x14ac:dyDescent="0.35">
      <c r="B77" s="121"/>
      <c r="AI77" s="2">
        <f t="shared" si="14"/>
        <v>0</v>
      </c>
    </row>
    <row r="78" spans="1:35" x14ac:dyDescent="0.25">
      <c r="B78" s="73"/>
      <c r="C78" s="74"/>
      <c r="D78" s="74"/>
      <c r="E78" s="93"/>
      <c r="F78" s="74"/>
      <c r="G78" s="74"/>
      <c r="H78" s="74"/>
      <c r="I78" s="94"/>
      <c r="AI78" s="2">
        <f t="shared" si="14"/>
        <v>0</v>
      </c>
    </row>
    <row r="79" spans="1:35" x14ac:dyDescent="0.25">
      <c r="B79" s="96"/>
      <c r="C79" s="95"/>
      <c r="D79" s="95"/>
      <c r="E79" s="97"/>
      <c r="F79" s="48" t="s">
        <v>15</v>
      </c>
      <c r="G79" s="48" t="s">
        <v>15</v>
      </c>
      <c r="H79" s="48" t="s">
        <v>18</v>
      </c>
      <c r="I79" s="50" t="s">
        <v>20</v>
      </c>
      <c r="AI79" s="2">
        <f t="shared" si="14"/>
        <v>0</v>
      </c>
    </row>
    <row r="80" spans="1:35" x14ac:dyDescent="0.25">
      <c r="B80" s="76" t="s">
        <v>0</v>
      </c>
      <c r="C80" s="77" t="s">
        <v>1</v>
      </c>
      <c r="D80" s="77" t="s">
        <v>2</v>
      </c>
      <c r="E80" s="146"/>
      <c r="F80" s="48" t="s">
        <v>16</v>
      </c>
      <c r="G80" s="48" t="s">
        <v>17</v>
      </c>
      <c r="H80" s="48" t="s">
        <v>19</v>
      </c>
      <c r="I80" s="50"/>
      <c r="AI80" s="2">
        <f t="shared" si="14"/>
        <v>0</v>
      </c>
    </row>
    <row r="81" spans="1:35" ht="13.5" thickBot="1" x14ac:dyDescent="0.35">
      <c r="B81" s="80"/>
      <c r="C81" s="81"/>
      <c r="D81" s="81"/>
      <c r="E81" s="83"/>
      <c r="F81" s="604" t="s">
        <v>79</v>
      </c>
      <c r="G81" s="605"/>
      <c r="H81" s="605"/>
      <c r="I81" s="606"/>
      <c r="AI81" s="2">
        <f t="shared" si="14"/>
        <v>0</v>
      </c>
    </row>
    <row r="82" spans="1:35" x14ac:dyDescent="0.25">
      <c r="B82" s="24"/>
      <c r="C82" s="32"/>
      <c r="D82" s="32"/>
      <c r="E82" s="24"/>
      <c r="F82" s="24"/>
      <c r="G82" s="32"/>
      <c r="H82" s="32"/>
      <c r="I82" s="23"/>
      <c r="AI82" s="2">
        <f t="shared" si="14"/>
        <v>0</v>
      </c>
    </row>
    <row r="83" spans="1:35" ht="13" x14ac:dyDescent="0.3">
      <c r="A83" s="5" t="s">
        <v>3</v>
      </c>
      <c r="B83" s="11">
        <f>B35</f>
        <v>8</v>
      </c>
      <c r="C83" s="6">
        <f t="shared" ref="C83:D87" si="19">+C35</f>
        <v>13</v>
      </c>
      <c r="D83" s="301">
        <f t="shared" si="19"/>
        <v>0.70833333333333337</v>
      </c>
      <c r="E83" s="88"/>
      <c r="F83" s="11"/>
      <c r="G83" s="6"/>
      <c r="H83" s="6"/>
      <c r="I83" s="18"/>
      <c r="K83" s="21"/>
      <c r="L83" s="21"/>
      <c r="M83" s="21"/>
      <c r="AI83" s="2">
        <f t="shared" si="14"/>
        <v>21.708333333333332</v>
      </c>
    </row>
    <row r="84" spans="1:35" ht="13" x14ac:dyDescent="0.3">
      <c r="A84" s="5" t="s">
        <v>4</v>
      </c>
      <c r="B84" s="11">
        <f>+B36</f>
        <v>8</v>
      </c>
      <c r="C84" s="6">
        <f t="shared" si="19"/>
        <v>9</v>
      </c>
      <c r="D84" s="301">
        <f t="shared" si="19"/>
        <v>0.66666666666666663</v>
      </c>
      <c r="E84" s="88"/>
      <c r="F84" s="11"/>
      <c r="G84" s="6"/>
      <c r="H84" s="6"/>
      <c r="I84" s="18"/>
      <c r="K84" s="21"/>
      <c r="L84" s="21"/>
      <c r="M84" s="21"/>
      <c r="AI84" s="2">
        <f t="shared" si="14"/>
        <v>17.666666666666668</v>
      </c>
    </row>
    <row r="85" spans="1:35" ht="13" x14ac:dyDescent="0.3">
      <c r="A85" s="5" t="s">
        <v>9</v>
      </c>
      <c r="B85" s="11">
        <f>+B37</f>
        <v>8</v>
      </c>
      <c r="C85" s="6">
        <f>+C37</f>
        <v>10</v>
      </c>
      <c r="D85" s="301">
        <f>+D37</f>
        <v>0.58333333333333337</v>
      </c>
      <c r="E85" s="88"/>
      <c r="F85" s="11"/>
      <c r="G85" s="6"/>
      <c r="H85" s="6"/>
      <c r="I85" s="18"/>
      <c r="K85" s="21"/>
      <c r="L85" s="21"/>
      <c r="M85" s="21"/>
      <c r="AI85" s="2">
        <f t="shared" si="14"/>
        <v>18.583333333333332</v>
      </c>
    </row>
    <row r="86" spans="1:35" ht="13" x14ac:dyDescent="0.3">
      <c r="A86" s="5" t="s">
        <v>10</v>
      </c>
      <c r="B86" s="11">
        <f>+B38</f>
        <v>9</v>
      </c>
      <c r="C86" s="6">
        <f t="shared" si="19"/>
        <v>8</v>
      </c>
      <c r="D86" s="301">
        <f t="shared" si="19"/>
        <v>0.54166666666666663</v>
      </c>
      <c r="E86" s="88"/>
      <c r="F86" s="11"/>
      <c r="G86" s="6"/>
      <c r="H86" s="6"/>
      <c r="I86" s="18"/>
      <c r="K86" s="21"/>
      <c r="L86" s="21"/>
      <c r="M86" s="21"/>
      <c r="AI86" s="2">
        <f t="shared" si="14"/>
        <v>17.541666666666668</v>
      </c>
    </row>
    <row r="87" spans="1:35" ht="13.5" thickBot="1" x14ac:dyDescent="0.35">
      <c r="A87" s="5" t="s">
        <v>77</v>
      </c>
      <c r="B87" s="12">
        <f>+B39</f>
        <v>8</v>
      </c>
      <c r="C87" s="13">
        <f t="shared" si="19"/>
        <v>17</v>
      </c>
      <c r="D87" s="302">
        <f t="shared" si="19"/>
        <v>4.1666666666666664E-2</v>
      </c>
      <c r="E87" s="92"/>
      <c r="F87" s="12"/>
      <c r="G87" s="13"/>
      <c r="H87" s="13"/>
      <c r="I87" s="14"/>
      <c r="AI87" s="2">
        <f t="shared" si="14"/>
        <v>25.041666666666668</v>
      </c>
    </row>
    <row r="88" spans="1:35" x14ac:dyDescent="0.25">
      <c r="AI88" s="2"/>
    </row>
    <row r="89" spans="1:35" x14ac:dyDescent="0.25"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</row>
    <row r="90" spans="1:35" x14ac:dyDescent="0.25"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</row>
    <row r="91" spans="1:35" x14ac:dyDescent="0.25"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</row>
    <row r="92" spans="1:35" x14ac:dyDescent="0.25"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</row>
    <row r="93" spans="1:35" x14ac:dyDescent="0.25"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</row>
    <row r="99" spans="2:35" ht="16" thickBot="1" x14ac:dyDescent="0.4">
      <c r="G99" s="255" t="s">
        <v>76</v>
      </c>
    </row>
    <row r="100" spans="2:35" x14ac:dyDescent="0.25">
      <c r="B100" s="38"/>
      <c r="C100" s="41"/>
      <c r="D100" s="41"/>
      <c r="E100" s="40"/>
      <c r="F100" s="41"/>
      <c r="G100" s="75" t="s">
        <v>4</v>
      </c>
      <c r="H100" s="41"/>
      <c r="I100" s="40"/>
      <c r="J100" s="41" t="s">
        <v>13</v>
      </c>
      <c r="K100" s="43" t="s">
        <v>27</v>
      </c>
      <c r="L100" s="44" t="s">
        <v>28</v>
      </c>
      <c r="M100" s="44" t="s">
        <v>29</v>
      </c>
      <c r="N100" s="44" t="s">
        <v>30</v>
      </c>
      <c r="O100" s="45" t="s">
        <v>31</v>
      </c>
      <c r="P100" s="204" t="s">
        <v>9</v>
      </c>
      <c r="Q100" s="40"/>
      <c r="R100" s="40"/>
      <c r="S100" s="41" t="s">
        <v>13</v>
      </c>
      <c r="T100" s="43" t="s">
        <v>32</v>
      </c>
      <c r="U100" s="44" t="s">
        <v>28</v>
      </c>
      <c r="V100" s="44" t="s">
        <v>29</v>
      </c>
      <c r="W100" s="44" t="s">
        <v>30</v>
      </c>
      <c r="X100" s="44" t="s">
        <v>31</v>
      </c>
      <c r="Y100" s="44" t="s">
        <v>33</v>
      </c>
      <c r="Z100" s="207" t="s">
        <v>34</v>
      </c>
      <c r="AA100" s="75" t="s">
        <v>11</v>
      </c>
      <c r="AB100" s="41"/>
      <c r="AC100" s="40"/>
      <c r="AD100" s="38" t="s">
        <v>13</v>
      </c>
      <c r="AE100" s="43" t="s">
        <v>29</v>
      </c>
      <c r="AF100" s="44" t="s">
        <v>46</v>
      </c>
      <c r="AG100" s="44" t="s">
        <v>31</v>
      </c>
      <c r="AH100" s="44" t="s">
        <v>47</v>
      </c>
      <c r="AI100" s="45" t="s">
        <v>34</v>
      </c>
    </row>
    <row r="101" spans="2:35" x14ac:dyDescent="0.25">
      <c r="B101" s="49"/>
      <c r="C101" s="51"/>
      <c r="D101" s="51"/>
      <c r="E101" s="50"/>
      <c r="F101" s="51"/>
      <c r="G101" s="52" t="s">
        <v>12</v>
      </c>
      <c r="H101" s="51" t="s">
        <v>1</v>
      </c>
      <c r="I101" s="50" t="s">
        <v>2</v>
      </c>
      <c r="J101" s="51" t="s">
        <v>14</v>
      </c>
      <c r="K101" s="53" t="s">
        <v>35</v>
      </c>
      <c r="L101" s="54" t="s">
        <v>36</v>
      </c>
      <c r="M101" s="54" t="s">
        <v>37</v>
      </c>
      <c r="N101" s="54" t="s">
        <v>38</v>
      </c>
      <c r="O101" s="55" t="s">
        <v>39</v>
      </c>
      <c r="P101" s="205" t="s">
        <v>12</v>
      </c>
      <c r="Q101" s="50" t="s">
        <v>1</v>
      </c>
      <c r="R101" s="50" t="s">
        <v>2</v>
      </c>
      <c r="S101" s="51" t="s">
        <v>14</v>
      </c>
      <c r="T101" s="53" t="s">
        <v>40</v>
      </c>
      <c r="U101" s="54" t="s">
        <v>41</v>
      </c>
      <c r="V101" s="54" t="s">
        <v>42</v>
      </c>
      <c r="W101" s="54" t="s">
        <v>38</v>
      </c>
      <c r="X101" s="54" t="s">
        <v>43</v>
      </c>
      <c r="Y101" s="54" t="s">
        <v>44</v>
      </c>
      <c r="Z101" s="209" t="s">
        <v>45</v>
      </c>
      <c r="AA101" s="52"/>
      <c r="AB101" s="51" t="s">
        <v>1</v>
      </c>
      <c r="AC101" s="50" t="s">
        <v>2</v>
      </c>
      <c r="AD101" s="49" t="s">
        <v>14</v>
      </c>
      <c r="AE101" s="53" t="s">
        <v>42</v>
      </c>
      <c r="AF101" s="54" t="s">
        <v>48</v>
      </c>
      <c r="AG101" s="54" t="s">
        <v>43</v>
      </c>
      <c r="AH101" s="54" t="s">
        <v>44</v>
      </c>
      <c r="AI101" s="55" t="s">
        <v>45</v>
      </c>
    </row>
    <row r="102" spans="2:35" ht="13" thickBot="1" x14ac:dyDescent="0.3">
      <c r="B102" s="58"/>
      <c r="C102" s="61"/>
      <c r="D102" s="61"/>
      <c r="E102" s="60"/>
      <c r="F102" s="60"/>
      <c r="G102" s="158"/>
      <c r="H102" s="61"/>
      <c r="I102" s="60"/>
      <c r="J102" s="60"/>
      <c r="K102" s="63"/>
      <c r="L102" s="64"/>
      <c r="M102" s="64"/>
      <c r="N102" s="64"/>
      <c r="O102" s="65"/>
      <c r="P102" s="206"/>
      <c r="Q102" s="60"/>
      <c r="R102" s="60"/>
      <c r="S102" s="60"/>
      <c r="T102" s="208"/>
      <c r="U102" s="208"/>
      <c r="V102" s="208"/>
      <c r="W102" s="208"/>
      <c r="X102" s="54"/>
      <c r="Y102" s="54"/>
      <c r="Z102" s="209"/>
      <c r="AA102" s="82"/>
      <c r="AB102" s="61"/>
      <c r="AC102" s="60"/>
      <c r="AD102" s="59"/>
      <c r="AE102" s="282">
        <v>5</v>
      </c>
      <c r="AF102" s="200">
        <v>1</v>
      </c>
      <c r="AG102" s="200">
        <v>4</v>
      </c>
      <c r="AH102" s="200">
        <v>3</v>
      </c>
      <c r="AI102" s="283">
        <v>2</v>
      </c>
    </row>
    <row r="103" spans="2:35" x14ac:dyDescent="0.25">
      <c r="B103" s="24"/>
      <c r="C103" s="68"/>
      <c r="D103" s="68"/>
      <c r="E103" s="23"/>
      <c r="F103" s="32"/>
      <c r="G103" s="156"/>
      <c r="H103" s="201"/>
      <c r="I103" s="201"/>
      <c r="J103" s="201"/>
      <c r="K103" s="135"/>
      <c r="L103" s="136"/>
      <c r="M103" s="136"/>
      <c r="N103" s="136"/>
      <c r="O103" s="136"/>
      <c r="P103" s="211"/>
      <c r="Q103" s="214"/>
      <c r="R103" s="214"/>
      <c r="S103" s="157"/>
      <c r="T103" s="132"/>
      <c r="U103" s="133"/>
      <c r="V103" s="133"/>
      <c r="W103" s="133"/>
      <c r="X103" s="133"/>
      <c r="Y103" s="133"/>
      <c r="Z103" s="134"/>
      <c r="AA103" s="135"/>
      <c r="AB103" s="210"/>
      <c r="AC103" s="210"/>
      <c r="AD103" s="210"/>
      <c r="AE103" s="132"/>
      <c r="AF103" s="133"/>
      <c r="AG103" s="133"/>
      <c r="AH103" s="133"/>
      <c r="AI103" s="134"/>
    </row>
    <row r="104" spans="2:35" ht="13" x14ac:dyDescent="0.3">
      <c r="B104" s="69"/>
      <c r="C104" s="118"/>
      <c r="D104" s="118"/>
      <c r="E104" s="198"/>
      <c r="F104" s="218"/>
      <c r="G104" s="264">
        <f>+K104+L104+M104+N104+O104</f>
        <v>1</v>
      </c>
      <c r="H104" s="202"/>
      <c r="I104" s="225"/>
      <c r="J104" s="219"/>
      <c r="K104" s="262">
        <f>AVERAGE(K108:K115)</f>
        <v>0.99981756444763636</v>
      </c>
      <c r="L104" s="263">
        <f>AVERAGE(L108:L115)</f>
        <v>0</v>
      </c>
      <c r="M104" s="263">
        <f>AVERAGE(M108:M115)</f>
        <v>9.4906815019353997E-5</v>
      </c>
      <c r="N104" s="263">
        <f>AVERAGE(N108:N115)</f>
        <v>8.7528737344387593E-5</v>
      </c>
      <c r="O104" s="263">
        <f>AVERAGE(O108:O115)</f>
        <v>0</v>
      </c>
      <c r="P104" s="272">
        <f>SUM(T104:Z104)</f>
        <v>1.0000000000000002</v>
      </c>
      <c r="Q104" s="113"/>
      <c r="R104" s="223"/>
      <c r="S104" s="218"/>
      <c r="T104" s="262">
        <f t="shared" ref="T104:Z104" si="20">AVERAGE(T108:T115)</f>
        <v>0.9704201979820537</v>
      </c>
      <c r="U104" s="263">
        <f t="shared" si="20"/>
        <v>0</v>
      </c>
      <c r="V104" s="263">
        <f t="shared" si="20"/>
        <v>2.0928812044743027E-2</v>
      </c>
      <c r="W104" s="263">
        <f t="shared" si="20"/>
        <v>8.5215125344486452E-3</v>
      </c>
      <c r="X104" s="263">
        <f t="shared" si="20"/>
        <v>7.6742398243479821E-6</v>
      </c>
      <c r="Y104" s="263">
        <f t="shared" si="20"/>
        <v>4.4306613663821688E-5</v>
      </c>
      <c r="Z104" s="270">
        <f t="shared" si="20"/>
        <v>7.7496585266490753E-5</v>
      </c>
      <c r="AA104" s="264">
        <f>SUM(AE104:AI104)</f>
        <v>1</v>
      </c>
      <c r="AB104" s="11"/>
      <c r="AC104" s="226"/>
      <c r="AD104" s="221"/>
      <c r="AE104" s="278">
        <f t="shared" ref="AE104:AI107" si="21">AVERAGE(AE108:AE110)</f>
        <v>0</v>
      </c>
      <c r="AF104" s="279">
        <f t="shared" si="21"/>
        <v>0.53328632029895873</v>
      </c>
      <c r="AG104" s="279">
        <f t="shared" si="21"/>
        <v>0</v>
      </c>
      <c r="AH104" s="279">
        <f t="shared" si="21"/>
        <v>0</v>
      </c>
      <c r="AI104" s="284">
        <f t="shared" si="21"/>
        <v>0.46671367970104133</v>
      </c>
    </row>
    <row r="105" spans="2:35" ht="13" x14ac:dyDescent="0.3">
      <c r="B105" s="69"/>
      <c r="C105" s="118"/>
      <c r="D105" s="118"/>
      <c r="E105" s="198"/>
      <c r="F105" s="218"/>
      <c r="G105" s="264">
        <f t="shared" ref="G105:G115" si="22">+K105+L105+M105+N105+O105</f>
        <v>1</v>
      </c>
      <c r="H105" s="202"/>
      <c r="I105" s="225"/>
      <c r="J105" s="219"/>
      <c r="K105" s="258">
        <f t="shared" ref="K105:O107" si="23">+K104</f>
        <v>0.99981756444763636</v>
      </c>
      <c r="L105" s="259">
        <f t="shared" si="23"/>
        <v>0</v>
      </c>
      <c r="M105" s="259">
        <f t="shared" si="23"/>
        <v>9.4906815019353997E-5</v>
      </c>
      <c r="N105" s="259">
        <f t="shared" si="23"/>
        <v>8.7528737344387593E-5</v>
      </c>
      <c r="O105" s="259">
        <f t="shared" si="23"/>
        <v>0</v>
      </c>
      <c r="P105" s="272">
        <f t="shared" ref="P105:P115" si="24">SUM(T105:Z105)</f>
        <v>1.0000000000000002</v>
      </c>
      <c r="Q105" s="113"/>
      <c r="R105" s="223"/>
      <c r="S105" s="218"/>
      <c r="T105" s="258">
        <f t="shared" ref="T105:W107" si="25">+T104</f>
        <v>0.9704201979820537</v>
      </c>
      <c r="U105" s="259">
        <f t="shared" si="25"/>
        <v>0</v>
      </c>
      <c r="V105" s="259">
        <f t="shared" si="25"/>
        <v>2.0928812044743027E-2</v>
      </c>
      <c r="W105" s="259">
        <f t="shared" si="25"/>
        <v>8.5215125344486452E-3</v>
      </c>
      <c r="X105" s="259">
        <f t="shared" ref="X105:Z107" si="26">+X104</f>
        <v>7.6742398243479821E-6</v>
      </c>
      <c r="Y105" s="259">
        <f t="shared" si="26"/>
        <v>4.4306613663821688E-5</v>
      </c>
      <c r="Z105" s="271">
        <f t="shared" si="26"/>
        <v>7.7496585266490753E-5</v>
      </c>
      <c r="AA105" s="264" t="e">
        <f t="shared" ref="AA105:AA115" si="27">SUM(AE105:AI105)</f>
        <v>#REF!</v>
      </c>
      <c r="AB105" s="11"/>
      <c r="AC105" s="226"/>
      <c r="AD105" s="221"/>
      <c r="AE105" s="278" t="e">
        <f t="shared" si="21"/>
        <v>#REF!</v>
      </c>
      <c r="AF105" s="279" t="e">
        <f t="shared" si="21"/>
        <v>#REF!</v>
      </c>
      <c r="AG105" s="279" t="e">
        <f t="shared" si="21"/>
        <v>#REF!</v>
      </c>
      <c r="AH105" s="279" t="e">
        <f t="shared" si="21"/>
        <v>#REF!</v>
      </c>
      <c r="AI105" s="284" t="e">
        <f t="shared" si="21"/>
        <v>#REF!</v>
      </c>
    </row>
    <row r="106" spans="2:35" ht="13" x14ac:dyDescent="0.3">
      <c r="B106" s="69"/>
      <c r="C106" s="118"/>
      <c r="D106" s="118"/>
      <c r="E106" s="198"/>
      <c r="F106" s="218"/>
      <c r="G106" s="264">
        <f t="shared" si="22"/>
        <v>1</v>
      </c>
      <c r="H106" s="202"/>
      <c r="I106" s="225"/>
      <c r="J106" s="219"/>
      <c r="K106" s="258">
        <f t="shared" si="23"/>
        <v>0.99981756444763636</v>
      </c>
      <c r="L106" s="259">
        <f t="shared" si="23"/>
        <v>0</v>
      </c>
      <c r="M106" s="259">
        <f t="shared" si="23"/>
        <v>9.4906815019353997E-5</v>
      </c>
      <c r="N106" s="259">
        <f t="shared" si="23"/>
        <v>8.7528737344387593E-5</v>
      </c>
      <c r="O106" s="259">
        <f t="shared" si="23"/>
        <v>0</v>
      </c>
      <c r="P106" s="272">
        <f t="shared" si="24"/>
        <v>1.0000000000000002</v>
      </c>
      <c r="Q106" s="113"/>
      <c r="R106" s="223"/>
      <c r="S106" s="218"/>
      <c r="T106" s="258">
        <f t="shared" si="25"/>
        <v>0.9704201979820537</v>
      </c>
      <c r="U106" s="259">
        <f t="shared" si="25"/>
        <v>0</v>
      </c>
      <c r="V106" s="259">
        <f t="shared" si="25"/>
        <v>2.0928812044743027E-2</v>
      </c>
      <c r="W106" s="259">
        <f t="shared" si="25"/>
        <v>8.5215125344486452E-3</v>
      </c>
      <c r="X106" s="259">
        <f t="shared" si="26"/>
        <v>7.6742398243479821E-6</v>
      </c>
      <c r="Y106" s="259">
        <f t="shared" si="26"/>
        <v>4.4306613663821688E-5</v>
      </c>
      <c r="Z106" s="271">
        <f t="shared" si="26"/>
        <v>7.7496585266490753E-5</v>
      </c>
      <c r="AA106" s="264" t="e">
        <f t="shared" si="27"/>
        <v>#REF!</v>
      </c>
      <c r="AB106" s="11"/>
      <c r="AC106" s="226"/>
      <c r="AD106" s="221"/>
      <c r="AE106" s="278" t="e">
        <f t="shared" si="21"/>
        <v>#REF!</v>
      </c>
      <c r="AF106" s="279" t="e">
        <f t="shared" si="21"/>
        <v>#REF!</v>
      </c>
      <c r="AG106" s="279" t="e">
        <f t="shared" si="21"/>
        <v>#REF!</v>
      </c>
      <c r="AH106" s="279" t="e">
        <f t="shared" si="21"/>
        <v>#REF!</v>
      </c>
      <c r="AI106" s="284" t="e">
        <f t="shared" si="21"/>
        <v>#REF!</v>
      </c>
    </row>
    <row r="107" spans="2:35" ht="13" x14ac:dyDescent="0.3">
      <c r="B107" s="69"/>
      <c r="C107" s="118"/>
      <c r="D107" s="118"/>
      <c r="E107" s="198"/>
      <c r="F107" s="218"/>
      <c r="G107" s="264">
        <f t="shared" si="22"/>
        <v>1</v>
      </c>
      <c r="H107" s="202"/>
      <c r="I107" s="225"/>
      <c r="J107" s="219"/>
      <c r="K107" s="258">
        <f t="shared" si="23"/>
        <v>0.99981756444763636</v>
      </c>
      <c r="L107" s="259">
        <f t="shared" si="23"/>
        <v>0</v>
      </c>
      <c r="M107" s="259">
        <f t="shared" si="23"/>
        <v>9.4906815019353997E-5</v>
      </c>
      <c r="N107" s="259">
        <f t="shared" si="23"/>
        <v>8.7528737344387593E-5</v>
      </c>
      <c r="O107" s="259">
        <f t="shared" si="23"/>
        <v>0</v>
      </c>
      <c r="P107" s="272">
        <f t="shared" si="24"/>
        <v>1.0000000000000002</v>
      </c>
      <c r="Q107" s="113"/>
      <c r="R107" s="223"/>
      <c r="S107" s="218"/>
      <c r="T107" s="258">
        <f t="shared" si="25"/>
        <v>0.9704201979820537</v>
      </c>
      <c r="U107" s="259">
        <f t="shared" si="25"/>
        <v>0</v>
      </c>
      <c r="V107" s="259">
        <f t="shared" si="25"/>
        <v>2.0928812044743027E-2</v>
      </c>
      <c r="W107" s="259">
        <f t="shared" si="25"/>
        <v>8.5215125344486452E-3</v>
      </c>
      <c r="X107" s="259">
        <f t="shared" si="26"/>
        <v>7.6742398243479821E-6</v>
      </c>
      <c r="Y107" s="259">
        <f t="shared" si="26"/>
        <v>4.4306613663821688E-5</v>
      </c>
      <c r="Z107" s="271">
        <f t="shared" si="26"/>
        <v>7.7496585266490753E-5</v>
      </c>
      <c r="AA107" s="264" t="e">
        <f t="shared" si="27"/>
        <v>#REF!</v>
      </c>
      <c r="AB107" s="11"/>
      <c r="AC107" s="226"/>
      <c r="AD107" s="221"/>
      <c r="AE107" s="278" t="e">
        <f t="shared" si="21"/>
        <v>#REF!</v>
      </c>
      <c r="AF107" s="279" t="e">
        <f t="shared" si="21"/>
        <v>#REF!</v>
      </c>
      <c r="AG107" s="279" t="e">
        <f t="shared" si="21"/>
        <v>#REF!</v>
      </c>
      <c r="AH107" s="279" t="e">
        <f t="shared" si="21"/>
        <v>#REF!</v>
      </c>
      <c r="AI107" s="284" t="e">
        <f t="shared" si="21"/>
        <v>#REF!</v>
      </c>
    </row>
    <row r="108" spans="2:35" ht="13" x14ac:dyDescent="0.3">
      <c r="B108" s="69"/>
      <c r="C108" s="118"/>
      <c r="D108" s="118"/>
      <c r="E108" s="198"/>
      <c r="F108" s="218"/>
      <c r="G108" s="264">
        <f t="shared" si="22"/>
        <v>1</v>
      </c>
      <c r="H108" s="202"/>
      <c r="I108" s="225"/>
      <c r="J108" s="219"/>
      <c r="K108" s="260">
        <f t="shared" ref="K108:O115" si="28">+K11/$G11</f>
        <v>0.99981897175959444</v>
      </c>
      <c r="L108" s="261">
        <f t="shared" si="28"/>
        <v>0</v>
      </c>
      <c r="M108" s="261">
        <f t="shared" si="28"/>
        <v>9.0514120202751623E-5</v>
      </c>
      <c r="N108" s="261">
        <f t="shared" si="28"/>
        <v>9.0514120202751623E-5</v>
      </c>
      <c r="O108" s="261">
        <f t="shared" si="28"/>
        <v>0</v>
      </c>
      <c r="P108" s="272">
        <f t="shared" si="24"/>
        <v>0.99999999999999989</v>
      </c>
      <c r="Q108" s="113"/>
      <c r="R108" s="223"/>
      <c r="S108" s="218"/>
      <c r="T108" s="260">
        <f t="shared" ref="T108:T115" si="29">+T11/$P11</f>
        <v>0.97102072801585715</v>
      </c>
      <c r="U108" s="261">
        <f t="shared" ref="U108:Z108" si="30">+U11/$P11</f>
        <v>0</v>
      </c>
      <c r="V108" s="261">
        <f t="shared" si="30"/>
        <v>2.0051935280650267E-2</v>
      </c>
      <c r="W108" s="261">
        <f t="shared" si="30"/>
        <v>8.7583165593644839E-3</v>
      </c>
      <c r="X108" s="261">
        <f t="shared" si="30"/>
        <v>7.6827338240039328E-6</v>
      </c>
      <c r="Y108" s="261">
        <f t="shared" si="30"/>
        <v>6.9144604416035397E-5</v>
      </c>
      <c r="Z108" s="266">
        <f t="shared" si="30"/>
        <v>9.21928058880472E-5</v>
      </c>
      <c r="AA108" s="264">
        <f t="shared" si="27"/>
        <v>1</v>
      </c>
      <c r="AB108" s="11"/>
      <c r="AC108" s="226"/>
      <c r="AD108" s="221"/>
      <c r="AE108" s="280">
        <f t="shared" ref="AE108:AI115" si="31">+AE11/$AA11</f>
        <v>0</v>
      </c>
      <c r="AF108" s="281">
        <f t="shared" si="31"/>
        <v>0.50987890376035694</v>
      </c>
      <c r="AG108" s="281">
        <f t="shared" si="31"/>
        <v>0</v>
      </c>
      <c r="AH108" s="281">
        <f t="shared" si="31"/>
        <v>0</v>
      </c>
      <c r="AI108" s="285">
        <f t="shared" si="31"/>
        <v>0.49012109623964306</v>
      </c>
    </row>
    <row r="109" spans="2:35" ht="13" x14ac:dyDescent="0.3">
      <c r="B109" s="69"/>
      <c r="C109" s="118"/>
      <c r="D109" s="118"/>
      <c r="E109" s="198"/>
      <c r="F109" s="218"/>
      <c r="G109" s="264">
        <f t="shared" si="22"/>
        <v>1</v>
      </c>
      <c r="H109" s="202"/>
      <c r="I109" s="225"/>
      <c r="J109" s="219"/>
      <c r="K109" s="260">
        <f t="shared" si="28"/>
        <v>0.99978891375015833</v>
      </c>
      <c r="L109" s="261">
        <f t="shared" si="28"/>
        <v>0</v>
      </c>
      <c r="M109" s="261">
        <f t="shared" si="28"/>
        <v>1.2665174990501119E-4</v>
      </c>
      <c r="N109" s="261">
        <f t="shared" si="28"/>
        <v>8.4434499936674129E-5</v>
      </c>
      <c r="O109" s="261">
        <f t="shared" si="28"/>
        <v>0</v>
      </c>
      <c r="P109" s="272">
        <f t="shared" si="24"/>
        <v>1</v>
      </c>
      <c r="Q109" s="113"/>
      <c r="R109" s="223"/>
      <c r="S109" s="218"/>
      <c r="T109" s="260">
        <f t="shared" si="29"/>
        <v>0.96467913678685457</v>
      </c>
      <c r="U109" s="261">
        <f t="shared" ref="U109:Z115" si="32">+U12/$P12</f>
        <v>0</v>
      </c>
      <c r="V109" s="261">
        <f t="shared" si="32"/>
        <v>2.5408287782291091E-2</v>
      </c>
      <c r="W109" s="261">
        <f t="shared" si="32"/>
        <v>9.7788476004212425E-3</v>
      </c>
      <c r="X109" s="261">
        <f t="shared" si="32"/>
        <v>8.3579894020694387E-6</v>
      </c>
      <c r="Y109" s="261">
        <f t="shared" si="32"/>
        <v>5.0147936412416629E-5</v>
      </c>
      <c r="Z109" s="266">
        <f t="shared" si="32"/>
        <v>7.5221904618624939E-5</v>
      </c>
      <c r="AA109" s="264">
        <f t="shared" si="27"/>
        <v>1</v>
      </c>
      <c r="AB109" s="11"/>
      <c r="AC109" s="226"/>
      <c r="AD109" s="221"/>
      <c r="AE109" s="280">
        <f t="shared" si="31"/>
        <v>0</v>
      </c>
      <c r="AF109" s="281">
        <f t="shared" si="31"/>
        <v>0.55925221799746516</v>
      </c>
      <c r="AG109" s="281">
        <f t="shared" si="31"/>
        <v>0</v>
      </c>
      <c r="AH109" s="281">
        <f t="shared" si="31"/>
        <v>0</v>
      </c>
      <c r="AI109" s="285">
        <f t="shared" si="31"/>
        <v>0.44074778200253484</v>
      </c>
    </row>
    <row r="110" spans="2:35" ht="13" x14ac:dyDescent="0.3">
      <c r="B110" s="69"/>
      <c r="C110" s="118"/>
      <c r="D110" s="118"/>
      <c r="E110" s="198"/>
      <c r="F110" s="218"/>
      <c r="G110" s="264">
        <f t="shared" si="22"/>
        <v>1</v>
      </c>
      <c r="H110" s="202"/>
      <c r="I110" s="225"/>
      <c r="J110" s="219"/>
      <c r="K110" s="260">
        <f t="shared" si="28"/>
        <v>0.99974444160490672</v>
      </c>
      <c r="L110" s="261">
        <f t="shared" si="28"/>
        <v>0</v>
      </c>
      <c r="M110" s="261">
        <f t="shared" si="28"/>
        <v>1.703722633955192E-4</v>
      </c>
      <c r="N110" s="261">
        <f t="shared" si="28"/>
        <v>8.5186131697759598E-5</v>
      </c>
      <c r="O110" s="261">
        <f t="shared" si="28"/>
        <v>0</v>
      </c>
      <c r="P110" s="272">
        <f t="shared" si="24"/>
        <v>0.99999999999999989</v>
      </c>
      <c r="Q110" s="113"/>
      <c r="R110" s="223"/>
      <c r="S110" s="218"/>
      <c r="T110" s="260">
        <f t="shared" si="29"/>
        <v>0.97139070254313231</v>
      </c>
      <c r="U110" s="261">
        <f t="shared" si="32"/>
        <v>0</v>
      </c>
      <c r="V110" s="261">
        <f t="shared" si="32"/>
        <v>2.1010776495041007E-2</v>
      </c>
      <c r="W110" s="261">
        <f t="shared" si="32"/>
        <v>7.4554368208210016E-3</v>
      </c>
      <c r="X110" s="261">
        <f t="shared" si="32"/>
        <v>7.5307442634555571E-6</v>
      </c>
      <c r="Y110" s="261">
        <f t="shared" si="32"/>
        <v>3.7653721317277785E-5</v>
      </c>
      <c r="Z110" s="266">
        <f t="shared" si="32"/>
        <v>9.7899675424922242E-5</v>
      </c>
      <c r="AA110" s="264">
        <f t="shared" si="27"/>
        <v>1</v>
      </c>
      <c r="AB110" s="11"/>
      <c r="AC110" s="226"/>
      <c r="AD110" s="221"/>
      <c r="AE110" s="280">
        <f>+AE14/$AA14</f>
        <v>0</v>
      </c>
      <c r="AF110" s="281">
        <f>+AF14/$AA14</f>
        <v>0.53072783913905408</v>
      </c>
      <c r="AG110" s="281">
        <f>+AG14/$AA14</f>
        <v>0</v>
      </c>
      <c r="AH110" s="281">
        <f>+AH14/$AA14</f>
        <v>0</v>
      </c>
      <c r="AI110" s="285">
        <f>+AI14/$AA14</f>
        <v>0.46927216086094592</v>
      </c>
    </row>
    <row r="111" spans="2:35" ht="13" x14ac:dyDescent="0.3">
      <c r="B111" s="69"/>
      <c r="C111" s="118"/>
      <c r="D111" s="118"/>
      <c r="E111" s="198"/>
      <c r="F111" s="218"/>
      <c r="G111" s="264">
        <f t="shared" si="22"/>
        <v>1</v>
      </c>
      <c r="H111" s="202"/>
      <c r="I111" s="225"/>
      <c r="J111" s="219"/>
      <c r="K111" s="260">
        <f t="shared" si="28"/>
        <v>0.99976141243836492</v>
      </c>
      <c r="L111" s="261">
        <f t="shared" si="28"/>
        <v>0</v>
      </c>
      <c r="M111" s="261">
        <f t="shared" si="28"/>
        <v>1.5905837442341337E-4</v>
      </c>
      <c r="N111" s="261">
        <f t="shared" si="28"/>
        <v>7.9529187211706685E-5</v>
      </c>
      <c r="O111" s="261">
        <f t="shared" si="28"/>
        <v>0</v>
      </c>
      <c r="P111" s="272">
        <f t="shared" si="24"/>
        <v>1</v>
      </c>
      <c r="Q111" s="113"/>
      <c r="R111" s="223"/>
      <c r="S111" s="218"/>
      <c r="T111" s="260">
        <f t="shared" si="29"/>
        <v>0.97376231898955379</v>
      </c>
      <c r="U111" s="261">
        <f t="shared" si="32"/>
        <v>0</v>
      </c>
      <c r="V111" s="261">
        <f t="shared" si="32"/>
        <v>1.9016536677502669E-2</v>
      </c>
      <c r="W111" s="261">
        <f t="shared" si="32"/>
        <v>7.1312012540635005E-3</v>
      </c>
      <c r="X111" s="261">
        <f t="shared" si="32"/>
        <v>6.424505634291442E-6</v>
      </c>
      <c r="Y111" s="261">
        <f t="shared" si="32"/>
        <v>3.2122528171457208E-5</v>
      </c>
      <c r="Z111" s="266">
        <f t="shared" si="32"/>
        <v>5.1396045074331536E-5</v>
      </c>
      <c r="AA111" s="264" t="e">
        <f t="shared" si="27"/>
        <v>#REF!</v>
      </c>
      <c r="AB111" s="11"/>
      <c r="AC111" s="226"/>
      <c r="AD111" s="221"/>
      <c r="AE111" s="280" t="e">
        <f>+#REF!/#REF!</f>
        <v>#REF!</v>
      </c>
      <c r="AF111" s="281" t="e">
        <f>+#REF!/#REF!</f>
        <v>#REF!</v>
      </c>
      <c r="AG111" s="281" t="e">
        <f>+#REF!/#REF!</f>
        <v>#REF!</v>
      </c>
      <c r="AH111" s="281" t="e">
        <f>+#REF!/#REF!</f>
        <v>#REF!</v>
      </c>
      <c r="AI111" s="285" t="e">
        <f>+#REF!/#REF!</f>
        <v>#REF!</v>
      </c>
    </row>
    <row r="112" spans="2:35" ht="13" x14ac:dyDescent="0.3">
      <c r="B112" s="69"/>
      <c r="C112" s="191"/>
      <c r="D112" s="118"/>
      <c r="E112" s="198"/>
      <c r="F112" s="218"/>
      <c r="G112" s="264">
        <f t="shared" si="22"/>
        <v>1</v>
      </c>
      <c r="H112" s="202"/>
      <c r="I112" s="225"/>
      <c r="J112" s="219"/>
      <c r="K112" s="260">
        <f t="shared" si="28"/>
        <v>0.99986902423051738</v>
      </c>
      <c r="L112" s="261">
        <f t="shared" si="28"/>
        <v>0</v>
      </c>
      <c r="M112" s="261">
        <f t="shared" si="28"/>
        <v>4.3658589827548573E-5</v>
      </c>
      <c r="N112" s="261">
        <f t="shared" si="28"/>
        <v>8.7317179655097146E-5</v>
      </c>
      <c r="O112" s="261">
        <f t="shared" si="28"/>
        <v>0</v>
      </c>
      <c r="P112" s="272">
        <f t="shared" si="24"/>
        <v>1</v>
      </c>
      <c r="Q112" s="113"/>
      <c r="R112" s="223"/>
      <c r="S112" s="218"/>
      <c r="T112" s="260">
        <f t="shared" si="29"/>
        <v>0.97119149597840071</v>
      </c>
      <c r="U112" s="261">
        <f t="shared" si="32"/>
        <v>0</v>
      </c>
      <c r="V112" s="261">
        <f t="shared" si="32"/>
        <v>2.0567405962427378E-2</v>
      </c>
      <c r="W112" s="261">
        <f t="shared" si="32"/>
        <v>8.1280126655640834E-3</v>
      </c>
      <c r="X112" s="261">
        <f t="shared" si="32"/>
        <v>7.0678371004905081E-6</v>
      </c>
      <c r="Y112" s="261">
        <f t="shared" si="32"/>
        <v>2.8271348401962032E-5</v>
      </c>
      <c r="Z112" s="266">
        <f t="shared" si="32"/>
        <v>7.7746208105395584E-5</v>
      </c>
      <c r="AA112" s="264">
        <f t="shared" si="27"/>
        <v>1</v>
      </c>
      <c r="AB112" s="11"/>
      <c r="AC112" s="226"/>
      <c r="AD112" s="221"/>
      <c r="AE112" s="280">
        <f t="shared" si="31"/>
        <v>0</v>
      </c>
      <c r="AF112" s="281">
        <f t="shared" si="31"/>
        <v>0.51222940680348605</v>
      </c>
      <c r="AG112" s="281">
        <f t="shared" si="31"/>
        <v>0</v>
      </c>
      <c r="AH112" s="281">
        <f t="shared" si="31"/>
        <v>0</v>
      </c>
      <c r="AI112" s="285">
        <f t="shared" si="31"/>
        <v>0.48777059319651389</v>
      </c>
    </row>
    <row r="113" spans="2:35" ht="13" x14ac:dyDescent="0.3">
      <c r="B113" s="69"/>
      <c r="C113" s="191"/>
      <c r="D113" s="118"/>
      <c r="E113" s="198"/>
      <c r="F113" s="218"/>
      <c r="G113" s="264">
        <f t="shared" si="22"/>
        <v>1</v>
      </c>
      <c r="H113" s="202"/>
      <c r="I113" s="225"/>
      <c r="J113" s="219"/>
      <c r="K113" s="260">
        <f t="shared" si="28"/>
        <v>0.99985461594378489</v>
      </c>
      <c r="L113" s="261">
        <f t="shared" si="28"/>
        <v>0</v>
      </c>
      <c r="M113" s="261">
        <f t="shared" si="28"/>
        <v>4.8461352071722798E-5</v>
      </c>
      <c r="N113" s="261">
        <f t="shared" si="28"/>
        <v>9.6922704143445596E-5</v>
      </c>
      <c r="O113" s="261">
        <f t="shared" si="28"/>
        <v>0</v>
      </c>
      <c r="P113" s="272">
        <f t="shared" si="24"/>
        <v>0.99999999999999989</v>
      </c>
      <c r="Q113" s="113"/>
      <c r="R113" s="223"/>
      <c r="S113" s="218"/>
      <c r="T113" s="260">
        <f t="shared" si="29"/>
        <v>0.97114883394148177</v>
      </c>
      <c r="U113" s="261">
        <f t="shared" si="32"/>
        <v>0</v>
      </c>
      <c r="V113" s="261">
        <f t="shared" si="32"/>
        <v>2.0397525100287833E-2</v>
      </c>
      <c r="W113" s="261">
        <f t="shared" si="32"/>
        <v>8.3101028186357839E-3</v>
      </c>
      <c r="X113" s="261">
        <f t="shared" si="32"/>
        <v>7.5546389260325299E-6</v>
      </c>
      <c r="Y113" s="261">
        <f t="shared" si="32"/>
        <v>5.2882472482227713E-5</v>
      </c>
      <c r="Z113" s="266">
        <f t="shared" si="32"/>
        <v>8.3101028186357832E-5</v>
      </c>
      <c r="AA113" s="264">
        <f t="shared" si="27"/>
        <v>1</v>
      </c>
      <c r="AB113" s="11"/>
      <c r="AC113" s="226"/>
      <c r="AD113" s="221"/>
      <c r="AE113" s="280">
        <f t="shared" si="31"/>
        <v>0</v>
      </c>
      <c r="AF113" s="281">
        <f t="shared" si="31"/>
        <v>0.51094890510948909</v>
      </c>
      <c r="AG113" s="281">
        <f t="shared" si="31"/>
        <v>0</v>
      </c>
      <c r="AH113" s="281">
        <f t="shared" si="31"/>
        <v>0</v>
      </c>
      <c r="AI113" s="285">
        <f t="shared" si="31"/>
        <v>0.48905109489051096</v>
      </c>
    </row>
    <row r="114" spans="2:35" ht="13" x14ac:dyDescent="0.3">
      <c r="B114" s="69"/>
      <c r="C114" s="191"/>
      <c r="D114" s="118"/>
      <c r="E114" s="198"/>
      <c r="F114" s="218"/>
      <c r="G114" s="264">
        <f t="shared" si="22"/>
        <v>1</v>
      </c>
      <c r="H114" s="202"/>
      <c r="I114" s="225"/>
      <c r="J114" s="219"/>
      <c r="K114" s="260">
        <f t="shared" si="28"/>
        <v>0.99983263598326355</v>
      </c>
      <c r="L114" s="261">
        <f t="shared" si="28"/>
        <v>0</v>
      </c>
      <c r="M114" s="261">
        <f t="shared" si="28"/>
        <v>5.578800557880056E-5</v>
      </c>
      <c r="N114" s="261">
        <f t="shared" si="28"/>
        <v>1.1157601115760112E-4</v>
      </c>
      <c r="O114" s="261">
        <f t="shared" si="28"/>
        <v>0</v>
      </c>
      <c r="P114" s="272">
        <f t="shared" si="24"/>
        <v>1</v>
      </c>
      <c r="Q114" s="113"/>
      <c r="R114" s="223"/>
      <c r="S114" s="218"/>
      <c r="T114" s="260">
        <f t="shared" si="29"/>
        <v>0.97155619785850356</v>
      </c>
      <c r="U114" s="261">
        <f t="shared" si="32"/>
        <v>0</v>
      </c>
      <c r="V114" s="261">
        <f t="shared" si="32"/>
        <v>1.8968008933850096E-2</v>
      </c>
      <c r="W114" s="261">
        <f t="shared" si="32"/>
        <v>9.3608355777442028E-3</v>
      </c>
      <c r="X114" s="261">
        <f t="shared" si="32"/>
        <v>8.2112592787229845E-6</v>
      </c>
      <c r="Y114" s="261">
        <f t="shared" si="32"/>
        <v>3.2845037114891938E-5</v>
      </c>
      <c r="Z114" s="266">
        <f t="shared" si="32"/>
        <v>7.3901333508506859E-5</v>
      </c>
      <c r="AA114" s="264">
        <f t="shared" si="27"/>
        <v>1</v>
      </c>
      <c r="AB114" s="11"/>
      <c r="AC114" s="226"/>
      <c r="AD114" s="221"/>
      <c r="AE114" s="280">
        <f t="shared" si="31"/>
        <v>0</v>
      </c>
      <c r="AF114" s="281">
        <f t="shared" si="31"/>
        <v>0.54798657718120802</v>
      </c>
      <c r="AG114" s="281">
        <f t="shared" si="31"/>
        <v>0</v>
      </c>
      <c r="AH114" s="281">
        <f t="shared" si="31"/>
        <v>0</v>
      </c>
      <c r="AI114" s="285">
        <f t="shared" si="31"/>
        <v>0.45201342281879192</v>
      </c>
    </row>
    <row r="115" spans="2:35" ht="13.5" thickBot="1" x14ac:dyDescent="0.35">
      <c r="B115" s="71"/>
      <c r="C115" s="192"/>
      <c r="D115" s="119"/>
      <c r="E115" s="199"/>
      <c r="F115" s="228"/>
      <c r="G115" s="265">
        <f t="shared" si="22"/>
        <v>1</v>
      </c>
      <c r="H115" s="203"/>
      <c r="I115" s="224"/>
      <c r="J115" s="220"/>
      <c r="K115" s="267">
        <f t="shared" si="28"/>
        <v>0.99987049987049992</v>
      </c>
      <c r="L115" s="268">
        <f t="shared" si="28"/>
        <v>0</v>
      </c>
      <c r="M115" s="268">
        <f t="shared" si="28"/>
        <v>6.4750064750064741E-5</v>
      </c>
      <c r="N115" s="268">
        <f t="shared" si="28"/>
        <v>6.4750064750064741E-5</v>
      </c>
      <c r="O115" s="269">
        <f t="shared" si="28"/>
        <v>0</v>
      </c>
      <c r="P115" s="273">
        <f t="shared" si="24"/>
        <v>1</v>
      </c>
      <c r="Q115" s="114"/>
      <c r="R115" s="224"/>
      <c r="S115" s="228"/>
      <c r="T115" s="267">
        <f t="shared" si="29"/>
        <v>0.96861216974264552</v>
      </c>
      <c r="U115" s="268">
        <f t="shared" si="32"/>
        <v>0</v>
      </c>
      <c r="V115" s="268">
        <f t="shared" si="32"/>
        <v>2.2010020125893891E-2</v>
      </c>
      <c r="W115" s="268">
        <f t="shared" si="32"/>
        <v>9.2493469789748633E-3</v>
      </c>
      <c r="X115" s="268">
        <f t="shared" si="32"/>
        <v>8.564210165717467E-6</v>
      </c>
      <c r="Y115" s="268">
        <f t="shared" si="32"/>
        <v>5.1385260994304799E-5</v>
      </c>
      <c r="Z115" s="269">
        <f t="shared" si="32"/>
        <v>6.8513681325739736E-5</v>
      </c>
      <c r="AA115" s="264">
        <f t="shared" si="27"/>
        <v>1</v>
      </c>
      <c r="AB115" s="12"/>
      <c r="AC115" s="227"/>
      <c r="AD115" s="222"/>
      <c r="AE115" s="286">
        <f t="shared" si="31"/>
        <v>0</v>
      </c>
      <c r="AF115" s="287">
        <f t="shared" si="31"/>
        <v>0.49897260273972605</v>
      </c>
      <c r="AG115" s="287">
        <f t="shared" si="31"/>
        <v>0</v>
      </c>
      <c r="AH115" s="287">
        <f t="shared" si="31"/>
        <v>0</v>
      </c>
      <c r="AI115" s="288">
        <f t="shared" si="31"/>
        <v>0.50102739726027401</v>
      </c>
    </row>
    <row r="117" spans="2:35" ht="13" thickBot="1" x14ac:dyDescent="0.3"/>
    <row r="118" spans="2:35" ht="13" thickBot="1" x14ac:dyDescent="0.3">
      <c r="T118" s="274" t="s">
        <v>32</v>
      </c>
      <c r="U118" s="277" t="s">
        <v>28</v>
      </c>
      <c r="AE118" s="274" t="s">
        <v>29</v>
      </c>
      <c r="AF118" s="277" t="s">
        <v>46</v>
      </c>
    </row>
    <row r="119" spans="2:35" x14ac:dyDescent="0.25">
      <c r="S119">
        <v>5</v>
      </c>
      <c r="T119" s="21">
        <f t="shared" ref="T119:T126" si="33">+(T11/(T11+U11))</f>
        <v>1</v>
      </c>
      <c r="U119" s="21">
        <f t="shared" ref="U119:U126" si="34">+(U11/(T11+U11))</f>
        <v>0</v>
      </c>
      <c r="AD119">
        <v>5</v>
      </c>
      <c r="AE119" s="21">
        <f t="shared" ref="AE119:AE126" si="35">+(AE11/(AE11+AF11))</f>
        <v>0</v>
      </c>
      <c r="AF119" s="21">
        <f t="shared" ref="AF119:AF126" si="36">+(AF11/(AE11+AF11))</f>
        <v>1</v>
      </c>
    </row>
    <row r="120" spans="2:35" x14ac:dyDescent="0.25">
      <c r="S120">
        <v>6</v>
      </c>
      <c r="T120" s="21">
        <f t="shared" si="33"/>
        <v>1</v>
      </c>
      <c r="U120" s="21">
        <f t="shared" si="34"/>
        <v>0</v>
      </c>
      <c r="AD120">
        <v>6</v>
      </c>
      <c r="AE120" s="21">
        <f t="shared" si="35"/>
        <v>0</v>
      </c>
      <c r="AF120" s="21">
        <f t="shared" si="36"/>
        <v>1</v>
      </c>
    </row>
    <row r="121" spans="2:35" x14ac:dyDescent="0.25">
      <c r="S121">
        <v>7</v>
      </c>
      <c r="T121" s="21">
        <f t="shared" si="33"/>
        <v>1</v>
      </c>
      <c r="U121" s="21">
        <f t="shared" si="34"/>
        <v>0</v>
      </c>
      <c r="AD121">
        <v>7</v>
      </c>
      <c r="AE121" s="21">
        <f>+(AE14/(AE14+AF14))</f>
        <v>0</v>
      </c>
      <c r="AF121" s="21">
        <f>+(AF14/(AE14+AF14))</f>
        <v>1</v>
      </c>
    </row>
    <row r="122" spans="2:35" x14ac:dyDescent="0.25">
      <c r="S122">
        <v>8</v>
      </c>
      <c r="T122" s="21">
        <f t="shared" si="33"/>
        <v>1</v>
      </c>
      <c r="U122" s="21">
        <f t="shared" si="34"/>
        <v>0</v>
      </c>
      <c r="AD122">
        <v>8</v>
      </c>
      <c r="AE122" s="21" t="e">
        <f>+(#REF!/(#REF!+#REF!))</f>
        <v>#REF!</v>
      </c>
      <c r="AF122" s="21" t="e">
        <f>+(#REF!/(#REF!+#REF!))</f>
        <v>#REF!</v>
      </c>
    </row>
    <row r="123" spans="2:35" x14ac:dyDescent="0.25">
      <c r="S123">
        <v>9</v>
      </c>
      <c r="T123" s="21">
        <f t="shared" si="33"/>
        <v>1</v>
      </c>
      <c r="U123" s="21">
        <f t="shared" si="34"/>
        <v>0</v>
      </c>
      <c r="AD123">
        <v>9</v>
      </c>
      <c r="AE123" s="21">
        <f t="shared" si="35"/>
        <v>0</v>
      </c>
      <c r="AF123" s="21">
        <f t="shared" si="36"/>
        <v>1</v>
      </c>
    </row>
    <row r="124" spans="2:35" x14ac:dyDescent="0.25">
      <c r="S124">
        <v>10</v>
      </c>
      <c r="T124" s="21">
        <f t="shared" si="33"/>
        <v>1</v>
      </c>
      <c r="U124" s="21">
        <f t="shared" si="34"/>
        <v>0</v>
      </c>
      <c r="AD124">
        <v>10</v>
      </c>
      <c r="AE124" s="21">
        <f t="shared" si="35"/>
        <v>0</v>
      </c>
      <c r="AF124" s="21">
        <f t="shared" si="36"/>
        <v>1</v>
      </c>
    </row>
    <row r="125" spans="2:35" x14ac:dyDescent="0.25">
      <c r="S125">
        <v>11</v>
      </c>
      <c r="T125" s="21">
        <f t="shared" si="33"/>
        <v>1</v>
      </c>
      <c r="U125" s="21">
        <f t="shared" si="34"/>
        <v>0</v>
      </c>
      <c r="AD125">
        <v>11</v>
      </c>
      <c r="AE125" s="21">
        <f t="shared" si="35"/>
        <v>0</v>
      </c>
      <c r="AF125" s="21">
        <f t="shared" si="36"/>
        <v>1</v>
      </c>
    </row>
    <row r="126" spans="2:35" x14ac:dyDescent="0.25">
      <c r="S126">
        <v>12</v>
      </c>
      <c r="T126" s="21">
        <f t="shared" si="33"/>
        <v>1</v>
      </c>
      <c r="U126" s="21">
        <f t="shared" si="34"/>
        <v>0</v>
      </c>
      <c r="AD126">
        <v>12</v>
      </c>
      <c r="AE126" s="21">
        <f t="shared" si="35"/>
        <v>0</v>
      </c>
      <c r="AF126" s="21">
        <f t="shared" si="36"/>
        <v>1</v>
      </c>
    </row>
    <row r="127" spans="2:35" ht="13" x14ac:dyDescent="0.3">
      <c r="S127" s="275" t="s">
        <v>78</v>
      </c>
      <c r="T127" s="276">
        <f>AVERAGE(T119:T126)</f>
        <v>1</v>
      </c>
      <c r="U127" s="276">
        <f>AVERAGE(U119:U126)</f>
        <v>0</v>
      </c>
      <c r="AD127" s="275" t="s">
        <v>78</v>
      </c>
      <c r="AE127" s="276" t="e">
        <f>AVERAGE(AE119:AE126)</f>
        <v>#REF!</v>
      </c>
      <c r="AF127" s="276" t="e">
        <f>AVERAGE(AF119:AF126)</f>
        <v>#REF!</v>
      </c>
    </row>
  </sheetData>
  <mergeCells count="6">
    <mergeCell ref="AA42:AC42"/>
    <mergeCell ref="F81:I81"/>
    <mergeCell ref="F42:G42"/>
    <mergeCell ref="H42:O42"/>
    <mergeCell ref="P42:W42"/>
    <mergeCell ref="X42:Z42"/>
  </mergeCells>
  <phoneticPr fontId="11" type="noConversion"/>
  <pageMargins left="0.25" right="0.25" top="0.75" bottom="0.75" header="0.3" footer="0.3"/>
  <pageSetup scale="35" orientation="landscape" horizontalDpi="300" verticalDpi="300" r:id="rId1"/>
  <customProperties>
    <customPr name="_pios_id" r:id="rId2"/>
    <customPr name="EpmWorksheetKeyString_GUID" r:id="rId3"/>
  </customPropertie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8"/>
  <sheetViews>
    <sheetView workbookViewId="0">
      <selection activeCell="N6" sqref="N6:N17"/>
    </sheetView>
  </sheetViews>
  <sheetFormatPr defaultRowHeight="12.5" x14ac:dyDescent="0.25"/>
  <cols>
    <col min="1" max="1" width="12.54296875" bestFit="1" customWidth="1"/>
    <col min="2" max="2" width="12" bestFit="1" customWidth="1"/>
    <col min="3" max="3" width="14.90625" bestFit="1" customWidth="1"/>
    <col min="4" max="4" width="15.08984375" bestFit="1" customWidth="1"/>
    <col min="5" max="5" width="15.08984375" customWidth="1"/>
    <col min="6" max="6" width="9.90625" customWidth="1"/>
    <col min="7" max="7" width="10.54296875" customWidth="1"/>
    <col min="8" max="8" width="7.08984375" customWidth="1"/>
    <col min="9" max="9" width="4.90625" customWidth="1"/>
    <col min="10" max="10" width="4.08984375" customWidth="1"/>
    <col min="11" max="11" width="9.54296875" customWidth="1"/>
    <col min="12" max="12" width="11.08984375" bestFit="1" customWidth="1"/>
    <col min="13" max="13" width="13.453125" customWidth="1"/>
    <col min="14" max="14" width="10.08984375" bestFit="1" customWidth="1"/>
    <col min="16" max="16" width="11.90625" bestFit="1" customWidth="1"/>
    <col min="17" max="17" width="14.90625" customWidth="1"/>
    <col min="18" max="18" width="11.54296875" customWidth="1"/>
  </cols>
  <sheetData>
    <row r="1" spans="1:19" ht="18" x14ac:dyDescent="0.4">
      <c r="A1" s="131" t="s">
        <v>64</v>
      </c>
    </row>
    <row r="2" spans="1:19" ht="18" x14ac:dyDescent="0.4">
      <c r="A2" s="131"/>
      <c r="D2" s="121" t="s">
        <v>177</v>
      </c>
      <c r="G2" s="121"/>
      <c r="H2" s="1"/>
      <c r="I2" s="1"/>
      <c r="J2" s="1"/>
    </row>
    <row r="3" spans="1:19" ht="18" thickBot="1" x14ac:dyDescent="0.4">
      <c r="B3" s="623">
        <v>2023</v>
      </c>
      <c r="C3" s="624"/>
      <c r="D3" s="624"/>
      <c r="E3" s="624"/>
      <c r="F3" s="625"/>
      <c r="G3" s="625"/>
      <c r="H3" s="625"/>
      <c r="I3" s="625"/>
      <c r="J3" s="626"/>
      <c r="L3" s="620" t="s">
        <v>109</v>
      </c>
      <c r="M3" s="621"/>
      <c r="N3" s="622"/>
    </row>
    <row r="4" spans="1:19" ht="13.5" thickBot="1" x14ac:dyDescent="0.35">
      <c r="B4" s="627" t="s">
        <v>225</v>
      </c>
      <c r="C4" s="628"/>
      <c r="D4" s="628"/>
      <c r="E4" s="628"/>
      <c r="F4" s="617" t="s">
        <v>108</v>
      </c>
      <c r="G4" s="618"/>
      <c r="H4" s="618"/>
      <c r="I4" s="618"/>
      <c r="J4" s="619"/>
      <c r="L4" s="128" t="s">
        <v>62</v>
      </c>
      <c r="M4" s="349" t="s">
        <v>101</v>
      </c>
      <c r="N4" s="126" t="s">
        <v>61</v>
      </c>
    </row>
    <row r="5" spans="1:19" ht="13" thickBot="1" x14ac:dyDescent="0.3">
      <c r="B5" s="472" t="s">
        <v>26</v>
      </c>
      <c r="C5" s="473" t="s">
        <v>164</v>
      </c>
      <c r="D5" s="504" t="s">
        <v>162</v>
      </c>
      <c r="E5" s="473" t="s">
        <v>163</v>
      </c>
      <c r="F5" s="493"/>
      <c r="G5" s="494" t="s">
        <v>59</v>
      </c>
      <c r="H5" s="495"/>
      <c r="I5" s="496"/>
      <c r="J5" s="497"/>
      <c r="L5" s="187" t="s">
        <v>63</v>
      </c>
      <c r="M5" s="120" t="s">
        <v>63</v>
      </c>
      <c r="N5" s="188" t="s">
        <v>58</v>
      </c>
      <c r="Q5" s="307"/>
      <c r="R5" s="307"/>
    </row>
    <row r="6" spans="1:19" ht="13" x14ac:dyDescent="0.3">
      <c r="A6" s="122" t="s">
        <v>49</v>
      </c>
      <c r="B6" s="466">
        <v>0</v>
      </c>
      <c r="C6" s="467">
        <v>0</v>
      </c>
      <c r="D6" s="590">
        <v>57.98</v>
      </c>
      <c r="E6" s="474">
        <v>40</v>
      </c>
      <c r="F6" s="478"/>
      <c r="G6" s="479">
        <v>24.75</v>
      </c>
      <c r="H6" s="480"/>
      <c r="I6" s="481"/>
      <c r="J6" s="482"/>
      <c r="K6" s="127"/>
      <c r="L6" s="189">
        <f>(+B6+G6)*1000</f>
        <v>24750</v>
      </c>
      <c r="M6" s="347">
        <f>(C6*1000)+(E6*1000)</f>
        <v>40000</v>
      </c>
      <c r="N6" s="190">
        <f>+D6*1000</f>
        <v>57980</v>
      </c>
      <c r="P6" s="335"/>
      <c r="R6" s="217"/>
    </row>
    <row r="7" spans="1:19" x14ac:dyDescent="0.25">
      <c r="A7" s="120" t="s">
        <v>50</v>
      </c>
      <c r="B7" s="468">
        <v>0</v>
      </c>
      <c r="C7" s="469">
        <v>0</v>
      </c>
      <c r="D7" s="590">
        <v>57.98</v>
      </c>
      <c r="E7" s="475">
        <v>40</v>
      </c>
      <c r="F7" s="483"/>
      <c r="G7" s="372">
        <f>+G$6*$G27</f>
        <v>19.766289956121895</v>
      </c>
      <c r="H7" s="127"/>
      <c r="I7" s="350"/>
      <c r="J7" s="484"/>
      <c r="K7" s="127"/>
      <c r="L7" s="189">
        <f t="shared" ref="L7:L17" si="0">(+B7+G7)*1000</f>
        <v>19766.289956121895</v>
      </c>
      <c r="M7" s="347">
        <f t="shared" ref="M7:M17" si="1">(C7*1000)+(E7*1000)</f>
        <v>40000</v>
      </c>
      <c r="N7" s="190">
        <f t="shared" ref="N7:N17" si="2">+D7*1000</f>
        <v>57980</v>
      </c>
      <c r="P7" s="335"/>
      <c r="R7" s="217"/>
    </row>
    <row r="8" spans="1:19" x14ac:dyDescent="0.25">
      <c r="A8" s="307" t="s">
        <v>100</v>
      </c>
      <c r="B8" s="468">
        <v>0</v>
      </c>
      <c r="C8" s="469">
        <v>0</v>
      </c>
      <c r="D8" s="590">
        <v>59.292999999999999</v>
      </c>
      <c r="E8" s="475">
        <v>40</v>
      </c>
      <c r="F8" s="483"/>
      <c r="G8" s="372">
        <f>+G$13*$G28</f>
        <v>12.144269307612831</v>
      </c>
      <c r="H8" s="127"/>
      <c r="I8" s="350"/>
      <c r="J8" s="484"/>
      <c r="K8" s="127"/>
      <c r="L8" s="189">
        <f t="shared" si="0"/>
        <v>12144.269307612831</v>
      </c>
      <c r="M8" s="347">
        <f t="shared" si="1"/>
        <v>40000</v>
      </c>
      <c r="N8" s="190">
        <f t="shared" si="2"/>
        <v>59293</v>
      </c>
      <c r="P8" s="335"/>
      <c r="R8" s="217"/>
    </row>
    <row r="9" spans="1:19" x14ac:dyDescent="0.25">
      <c r="A9" s="120" t="s">
        <v>51</v>
      </c>
      <c r="B9" s="468">
        <v>0.52</v>
      </c>
      <c r="C9" s="469">
        <v>0.311</v>
      </c>
      <c r="D9" s="590">
        <v>59.292999999999999</v>
      </c>
      <c r="E9" s="475">
        <v>40</v>
      </c>
      <c r="F9" s="483"/>
      <c r="G9" s="372">
        <f>+G$13*$G29</f>
        <v>13.309339854647185</v>
      </c>
      <c r="H9" s="370"/>
      <c r="I9" s="350"/>
      <c r="J9" s="484"/>
      <c r="K9" s="127"/>
      <c r="L9" s="189">
        <f t="shared" si="0"/>
        <v>13829.339854647184</v>
      </c>
      <c r="M9" s="347">
        <f t="shared" si="1"/>
        <v>40311</v>
      </c>
      <c r="N9" s="190">
        <f t="shared" si="2"/>
        <v>59293</v>
      </c>
      <c r="P9" s="335"/>
      <c r="R9" s="217"/>
      <c r="S9" s="217"/>
    </row>
    <row r="10" spans="1:19" x14ac:dyDescent="0.25">
      <c r="A10" s="120" t="s">
        <v>52</v>
      </c>
      <c r="B10" s="468">
        <v>0.52</v>
      </c>
      <c r="C10" s="469">
        <v>0.311</v>
      </c>
      <c r="D10" s="590">
        <v>59.292999999999999</v>
      </c>
      <c r="E10" s="475">
        <v>40</v>
      </c>
      <c r="F10" s="483"/>
      <c r="G10" s="372">
        <f>+G$13*$G30</f>
        <v>15.692313425130711</v>
      </c>
      <c r="H10" s="370"/>
      <c r="I10" s="350"/>
      <c r="J10" s="484"/>
      <c r="K10" s="127"/>
      <c r="L10" s="189">
        <f t="shared" si="0"/>
        <v>16212.313425130713</v>
      </c>
      <c r="M10" s="347">
        <f t="shared" si="1"/>
        <v>40311</v>
      </c>
      <c r="N10" s="190">
        <f t="shared" si="2"/>
        <v>59293</v>
      </c>
      <c r="P10" s="335"/>
      <c r="R10" s="217"/>
      <c r="S10" s="217"/>
    </row>
    <row r="11" spans="1:19" x14ac:dyDescent="0.25">
      <c r="A11" s="120" t="s">
        <v>53</v>
      </c>
      <c r="B11" s="468">
        <v>0.52</v>
      </c>
      <c r="C11" s="469">
        <v>0.311</v>
      </c>
      <c r="D11" s="590">
        <v>59.292999999999999</v>
      </c>
      <c r="E11" s="475">
        <v>40</v>
      </c>
      <c r="F11" s="485"/>
      <c r="G11" s="372">
        <f>+G$13*$G31</f>
        <v>16.73</v>
      </c>
      <c r="H11" s="370"/>
      <c r="I11" s="371"/>
      <c r="J11" s="484"/>
      <c r="K11" s="127"/>
      <c r="L11" s="189">
        <f t="shared" si="0"/>
        <v>17250</v>
      </c>
      <c r="M11" s="347">
        <f t="shared" si="1"/>
        <v>40311</v>
      </c>
      <c r="N11" s="190">
        <f t="shared" si="2"/>
        <v>59293</v>
      </c>
      <c r="P11" s="335"/>
      <c r="R11" s="217"/>
      <c r="S11" s="217"/>
    </row>
    <row r="12" spans="1:19" x14ac:dyDescent="0.25">
      <c r="A12" s="120" t="s">
        <v>54</v>
      </c>
      <c r="B12" s="468">
        <v>0.52</v>
      </c>
      <c r="C12" s="469">
        <v>0.311</v>
      </c>
      <c r="D12" s="590">
        <v>59.292999999999999</v>
      </c>
      <c r="E12" s="475">
        <v>40</v>
      </c>
      <c r="F12" s="485"/>
      <c r="G12" s="372">
        <f>+G$13*$G32</f>
        <v>16.73</v>
      </c>
      <c r="H12" s="370"/>
      <c r="I12" s="350"/>
      <c r="J12" s="484"/>
      <c r="K12" s="127"/>
      <c r="L12" s="189">
        <f t="shared" si="0"/>
        <v>17250</v>
      </c>
      <c r="M12" s="347">
        <f t="shared" si="1"/>
        <v>40311</v>
      </c>
      <c r="N12" s="190">
        <f t="shared" si="2"/>
        <v>59293</v>
      </c>
      <c r="P12" s="335"/>
      <c r="R12" s="217"/>
      <c r="S12" s="217"/>
    </row>
    <row r="13" spans="1:19" ht="13" x14ac:dyDescent="0.3">
      <c r="A13" s="122" t="s">
        <v>55</v>
      </c>
      <c r="B13" s="468">
        <v>0.52</v>
      </c>
      <c r="C13" s="469">
        <v>0.311</v>
      </c>
      <c r="D13" s="590">
        <v>59.292999999999999</v>
      </c>
      <c r="E13" s="475">
        <v>40</v>
      </c>
      <c r="F13" s="486"/>
      <c r="G13" s="373">
        <v>16.73</v>
      </c>
      <c r="H13" s="351"/>
      <c r="I13" s="351"/>
      <c r="J13" s="487"/>
      <c r="K13" s="127"/>
      <c r="L13" s="189">
        <f t="shared" si="0"/>
        <v>17250</v>
      </c>
      <c r="M13" s="347">
        <f t="shared" si="1"/>
        <v>40311</v>
      </c>
      <c r="N13" s="190">
        <f t="shared" si="2"/>
        <v>59293</v>
      </c>
      <c r="P13" s="335"/>
      <c r="R13" s="217"/>
      <c r="S13" s="217"/>
    </row>
    <row r="14" spans="1:19" x14ac:dyDescent="0.25">
      <c r="A14" s="120" t="s">
        <v>56</v>
      </c>
      <c r="B14" s="468">
        <v>0.52</v>
      </c>
      <c r="C14" s="469">
        <v>0.311</v>
      </c>
      <c r="D14" s="590">
        <v>59.292999999999999</v>
      </c>
      <c r="E14" s="475">
        <v>40</v>
      </c>
      <c r="F14" s="485"/>
      <c r="G14" s="374">
        <f>+G$13*$G34</f>
        <v>16.136326113189039</v>
      </c>
      <c r="H14" s="127"/>
      <c r="I14" s="350"/>
      <c r="J14" s="488"/>
      <c r="K14" s="127"/>
      <c r="L14" s="189">
        <f>(+B14+G14)*1000</f>
        <v>16656.326113189039</v>
      </c>
      <c r="M14" s="347">
        <f t="shared" si="1"/>
        <v>40311</v>
      </c>
      <c r="N14" s="190">
        <f t="shared" si="2"/>
        <v>59293</v>
      </c>
      <c r="P14" s="335"/>
      <c r="R14" s="217"/>
      <c r="S14" s="217"/>
    </row>
    <row r="15" spans="1:19" x14ac:dyDescent="0.25">
      <c r="A15" s="120" t="s">
        <v>57</v>
      </c>
      <c r="B15" s="468">
        <v>0.52</v>
      </c>
      <c r="C15" s="469">
        <v>0.311</v>
      </c>
      <c r="D15" s="590">
        <v>59.292999999999999</v>
      </c>
      <c r="E15" s="475">
        <v>40</v>
      </c>
      <c r="F15" s="483"/>
      <c r="G15" s="374">
        <f>+G$13*$G35</f>
        <v>14.486030815887737</v>
      </c>
      <c r="H15" s="127"/>
      <c r="I15" s="350"/>
      <c r="J15" s="488"/>
      <c r="K15" s="127"/>
      <c r="L15" s="189">
        <f t="shared" si="0"/>
        <v>15006.030815887736</v>
      </c>
      <c r="M15" s="347">
        <f t="shared" si="1"/>
        <v>40311</v>
      </c>
      <c r="N15" s="190">
        <f t="shared" si="2"/>
        <v>59293</v>
      </c>
      <c r="P15" s="335"/>
      <c r="R15" s="217"/>
      <c r="S15" s="217"/>
    </row>
    <row r="16" spans="1:19" x14ac:dyDescent="0.25">
      <c r="A16" s="591" t="s">
        <v>60</v>
      </c>
      <c r="B16" s="468">
        <v>0</v>
      </c>
      <c r="C16" s="469">
        <v>0</v>
      </c>
      <c r="D16" s="590">
        <v>59.292999999999999</v>
      </c>
      <c r="E16" s="475">
        <v>40</v>
      </c>
      <c r="F16" s="483"/>
      <c r="G16" s="374">
        <f>+G$13*$G36</f>
        <v>11.604894542845431</v>
      </c>
      <c r="H16" s="127"/>
      <c r="I16" s="350"/>
      <c r="J16" s="488"/>
      <c r="K16" s="127"/>
      <c r="L16" s="189">
        <f t="shared" si="0"/>
        <v>11604.89454284543</v>
      </c>
      <c r="M16" s="347">
        <f t="shared" si="1"/>
        <v>40000</v>
      </c>
      <c r="N16" s="190">
        <f t="shared" si="2"/>
        <v>59293</v>
      </c>
      <c r="P16" s="335"/>
      <c r="R16" s="217"/>
      <c r="S16" s="217"/>
    </row>
    <row r="17" spans="1:21" ht="13" thickBot="1" x14ac:dyDescent="0.3">
      <c r="A17" s="591" t="s">
        <v>235</v>
      </c>
      <c r="B17" s="470">
        <v>0</v>
      </c>
      <c r="C17" s="471">
        <v>0</v>
      </c>
      <c r="D17" s="598">
        <v>59.292999999999999</v>
      </c>
      <c r="E17" s="476">
        <v>40</v>
      </c>
      <c r="F17" s="536"/>
      <c r="G17" s="489">
        <f>+G$6*$G37</f>
        <v>20.530379985388596</v>
      </c>
      <c r="H17" s="490"/>
      <c r="I17" s="491"/>
      <c r="J17" s="492"/>
      <c r="K17" s="127"/>
      <c r="L17" s="129">
        <f t="shared" si="0"/>
        <v>20530.379985388594</v>
      </c>
      <c r="M17" s="348">
        <f t="shared" si="1"/>
        <v>40000</v>
      </c>
      <c r="N17" s="130">
        <f t="shared" si="2"/>
        <v>59293</v>
      </c>
      <c r="P17" s="335"/>
      <c r="R17" s="217"/>
      <c r="S17" s="217"/>
    </row>
    <row r="18" spans="1:21" x14ac:dyDescent="0.25">
      <c r="A18" s="22"/>
      <c r="D18" s="503"/>
      <c r="E18" s="275"/>
      <c r="F18" s="290"/>
      <c r="G18" s="437" t="s">
        <v>158</v>
      </c>
      <c r="H18" s="290"/>
      <c r="I18" s="290"/>
      <c r="J18" s="290"/>
      <c r="K18" s="289"/>
      <c r="L18" s="289"/>
      <c r="P18" s="335"/>
      <c r="R18" s="342"/>
      <c r="S18" s="217"/>
    </row>
    <row r="19" spans="1:21" x14ac:dyDescent="0.25">
      <c r="B19" s="477" t="s">
        <v>223</v>
      </c>
      <c r="D19" s="275"/>
      <c r="E19" s="275"/>
      <c r="F19" s="290"/>
      <c r="G19" s="438">
        <v>42780</v>
      </c>
      <c r="H19" s="290"/>
      <c r="I19" s="290"/>
      <c r="J19" s="290"/>
      <c r="K19" s="289"/>
      <c r="L19" s="289"/>
      <c r="R19" s="217"/>
    </row>
    <row r="20" spans="1:21" x14ac:dyDescent="0.25">
      <c r="B20" s="477" t="s">
        <v>224</v>
      </c>
      <c r="F20" s="290"/>
      <c r="G20" s="290"/>
      <c r="H20" s="290"/>
      <c r="I20" s="290"/>
      <c r="J20" s="290"/>
      <c r="K20" s="289"/>
      <c r="L20" s="289"/>
      <c r="Q20" s="343"/>
    </row>
    <row r="21" spans="1:21" x14ac:dyDescent="0.25">
      <c r="D21" s="275"/>
      <c r="E21" s="275"/>
      <c r="F21" s="290"/>
      <c r="G21" s="290"/>
      <c r="H21" s="290"/>
      <c r="I21" s="290"/>
      <c r="J21" s="290"/>
      <c r="K21" s="289"/>
      <c r="L21" s="289"/>
      <c r="Q21" s="343"/>
    </row>
    <row r="22" spans="1:21" ht="15.5" x14ac:dyDescent="0.35">
      <c r="D22" s="275"/>
      <c r="E22" s="275"/>
      <c r="F22" s="290"/>
      <c r="G22" s="290"/>
      <c r="H22" s="290"/>
      <c r="I22" s="290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</row>
    <row r="23" spans="1:21" x14ac:dyDescent="0.25">
      <c r="B23" t="s">
        <v>102</v>
      </c>
      <c r="F23" s="290"/>
      <c r="G23" s="290"/>
      <c r="H23" s="290"/>
      <c r="I23" s="290"/>
      <c r="J23" s="290"/>
    </row>
    <row r="24" spans="1:21" x14ac:dyDescent="0.25">
      <c r="F24" s="290"/>
      <c r="G24" s="290"/>
      <c r="H24" s="290"/>
      <c r="I24" s="290"/>
      <c r="J24" s="290"/>
    </row>
    <row r="25" spans="1:21" ht="25" x14ac:dyDescent="0.25">
      <c r="A25" s="22"/>
      <c r="C25" s="498" t="s">
        <v>166</v>
      </c>
      <c r="D25" s="501" t="s">
        <v>167</v>
      </c>
      <c r="E25" s="307" t="s">
        <v>168</v>
      </c>
      <c r="F25" s="307" t="s">
        <v>169</v>
      </c>
      <c r="G25" s="67" t="s">
        <v>165</v>
      </c>
    </row>
    <row r="26" spans="1:21" ht="13" x14ac:dyDescent="0.3">
      <c r="A26" s="122" t="s">
        <v>49</v>
      </c>
      <c r="C26" s="499">
        <v>-0.55609618503175118</v>
      </c>
      <c r="D26" s="500">
        <v>-0.23350373997894397</v>
      </c>
      <c r="E26" s="502">
        <f t="shared" ref="E26:E37" si="3">+C26/C$26</f>
        <v>1</v>
      </c>
      <c r="F26" s="502">
        <f t="shared" ref="F26:F37" si="4">+D26/D$31</f>
        <v>0.31006404656089209</v>
      </c>
      <c r="G26" s="124">
        <v>1</v>
      </c>
      <c r="H26" s="306" t="s">
        <v>178</v>
      </c>
    </row>
    <row r="27" spans="1:21" x14ac:dyDescent="0.25">
      <c r="A27" s="120" t="s">
        <v>50</v>
      </c>
      <c r="C27" s="500">
        <v>-0.5396366721957736</v>
      </c>
      <c r="D27" s="500">
        <v>-0.2410596167353492</v>
      </c>
      <c r="E27" s="502">
        <f t="shared" si="3"/>
        <v>0.97040167999886962</v>
      </c>
      <c r="F27" s="502">
        <f t="shared" si="4"/>
        <v>0.32009731507563904</v>
      </c>
      <c r="G27" s="124">
        <v>0.79863797802512704</v>
      </c>
      <c r="H27" t="s">
        <v>172</v>
      </c>
    </row>
    <row r="28" spans="1:21" x14ac:dyDescent="0.25">
      <c r="A28" s="307" t="s">
        <v>100</v>
      </c>
      <c r="C28" s="500">
        <v>-0.38805941911222464</v>
      </c>
      <c r="D28" s="500">
        <v>-0.27774909154419036</v>
      </c>
      <c r="E28" s="502">
        <f t="shared" si="3"/>
        <v>0.69782787502861177</v>
      </c>
      <c r="F28" s="502">
        <f t="shared" si="4"/>
        <v>0.3688163935214448</v>
      </c>
      <c r="G28" s="125">
        <v>0.72589774701810106</v>
      </c>
    </row>
    <row r="29" spans="1:21" x14ac:dyDescent="0.25">
      <c r="A29" s="120" t="s">
        <v>51</v>
      </c>
      <c r="C29" s="500">
        <v>-0.33026086806638227</v>
      </c>
      <c r="D29" s="500">
        <v>-0.32860542495220002</v>
      </c>
      <c r="E29" s="502">
        <f t="shared" si="3"/>
        <v>0.59389162694494213</v>
      </c>
      <c r="F29" s="502">
        <f t="shared" si="4"/>
        <v>0.43634730557946705</v>
      </c>
      <c r="G29" s="125">
        <v>0.79553734935129616</v>
      </c>
    </row>
    <row r="30" spans="1:21" x14ac:dyDescent="0.25">
      <c r="A30" s="120" t="s">
        <v>52</v>
      </c>
      <c r="C30" s="500">
        <v>-0.15007247692148309</v>
      </c>
      <c r="D30" s="500">
        <v>-0.68253860980448466</v>
      </c>
      <c r="E30" s="502">
        <f t="shared" si="3"/>
        <v>0.26986784114139262</v>
      </c>
      <c r="F30" s="502">
        <f t="shared" si="4"/>
        <v>0.90632673938801978</v>
      </c>
      <c r="G30" s="125">
        <v>0.93797450239872748</v>
      </c>
    </row>
    <row r="31" spans="1:21" ht="13" x14ac:dyDescent="0.3">
      <c r="A31" s="120" t="s">
        <v>53</v>
      </c>
      <c r="C31" s="500">
        <v>-0.23395059503540649</v>
      </c>
      <c r="D31" s="499">
        <v>-0.75308228273763178</v>
      </c>
      <c r="E31" s="502">
        <f t="shared" si="3"/>
        <v>0.42070167235915978</v>
      </c>
      <c r="F31" s="502">
        <f t="shared" si="4"/>
        <v>1</v>
      </c>
      <c r="G31" s="125">
        <v>1</v>
      </c>
    </row>
    <row r="32" spans="1:21" x14ac:dyDescent="0.25">
      <c r="A32" s="120" t="s">
        <v>54</v>
      </c>
      <c r="C32" s="500">
        <v>-0.25073175839663503</v>
      </c>
      <c r="D32" s="500">
        <v>-0.69540607625764417</v>
      </c>
      <c r="E32" s="502">
        <f t="shared" si="3"/>
        <v>0.45087840043772126</v>
      </c>
      <c r="F32" s="502">
        <f t="shared" si="4"/>
        <v>0.92341314116390971</v>
      </c>
      <c r="G32" s="123">
        <v>1</v>
      </c>
    </row>
    <row r="33" spans="1:8" ht="13" x14ac:dyDescent="0.3">
      <c r="A33" s="122" t="s">
        <v>55</v>
      </c>
      <c r="C33" s="500">
        <v>-0.23296137019552784</v>
      </c>
      <c r="D33" s="500">
        <v>-0.73349708849912809</v>
      </c>
      <c r="E33" s="502">
        <f t="shared" si="3"/>
        <v>0.41892279872811311</v>
      </c>
      <c r="F33" s="502">
        <f t="shared" si="4"/>
        <v>0.97399328773569482</v>
      </c>
      <c r="G33" s="123">
        <v>1</v>
      </c>
    </row>
    <row r="34" spans="1:8" x14ac:dyDescent="0.25">
      <c r="A34" s="120" t="s">
        <v>56</v>
      </c>
      <c r="C34" s="500">
        <v>-0.2585750636926768</v>
      </c>
      <c r="D34" s="500">
        <v>-0.75788207026052279</v>
      </c>
      <c r="E34" s="502">
        <f t="shared" si="3"/>
        <v>0.46498262468373713</v>
      </c>
      <c r="F34" s="502">
        <f t="shared" si="4"/>
        <v>1.0063735233624707</v>
      </c>
      <c r="G34" s="123">
        <v>0.96451441202564492</v>
      </c>
    </row>
    <row r="35" spans="1:8" x14ac:dyDescent="0.25">
      <c r="A35" s="120" t="s">
        <v>57</v>
      </c>
      <c r="C35" s="500">
        <v>-0.16145044191900718</v>
      </c>
      <c r="D35" s="500">
        <v>-0.70040441172604462</v>
      </c>
      <c r="E35" s="502">
        <f t="shared" si="3"/>
        <v>0.29032826741976103</v>
      </c>
      <c r="F35" s="502">
        <f t="shared" si="4"/>
        <v>0.9300503116072647</v>
      </c>
      <c r="G35" s="125">
        <v>0.86587153711223774</v>
      </c>
    </row>
    <row r="36" spans="1:8" x14ac:dyDescent="0.25">
      <c r="A36" s="120" t="s">
        <v>60</v>
      </c>
      <c r="C36" s="500">
        <v>-0.45254754920819346</v>
      </c>
      <c r="D36" s="500">
        <v>-0.27508084073568134</v>
      </c>
      <c r="E36" s="502">
        <f t="shared" si="3"/>
        <v>0.81379365906341283</v>
      </c>
      <c r="F36" s="502">
        <f t="shared" si="4"/>
        <v>0.36527328691852579</v>
      </c>
      <c r="G36" s="125">
        <v>0.69365777303319964</v>
      </c>
    </row>
    <row r="37" spans="1:8" x14ac:dyDescent="0.25">
      <c r="A37" s="307" t="s">
        <v>235</v>
      </c>
      <c r="C37" s="500">
        <v>-0.49617195852454571</v>
      </c>
      <c r="D37" s="500">
        <v>-0.24819230104264595</v>
      </c>
      <c r="E37" s="502">
        <f t="shared" si="3"/>
        <v>0.89224125588312753</v>
      </c>
      <c r="F37" s="502">
        <f t="shared" si="4"/>
        <v>0.32956863643161061</v>
      </c>
      <c r="G37" s="125">
        <v>0.82951030243994328</v>
      </c>
      <c r="H37" s="306"/>
    </row>
    <row r="38" spans="1:8" ht="13" x14ac:dyDescent="0.3">
      <c r="B38" s="121" t="s">
        <v>170</v>
      </c>
    </row>
  </sheetData>
  <mergeCells count="4">
    <mergeCell ref="F4:J4"/>
    <mergeCell ref="L3:N3"/>
    <mergeCell ref="B3:J3"/>
    <mergeCell ref="B4:E4"/>
  </mergeCells>
  <pageMargins left="0.7" right="0.7" top="0.75" bottom="0.75" header="0.3" footer="0.3"/>
  <pageSetup scale="84" orientation="landscape" horizontalDpi="300" verticalDpi="300" r:id="rId1"/>
  <customProperties>
    <customPr name="_pios_id" r:id="rId2"/>
    <customPr name="EpmWorksheetKeyString_GUID" r:id="rId3"/>
  </customPropertie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22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RowHeight="12.5" x14ac:dyDescent="0.25"/>
  <cols>
    <col min="2" max="4" width="9.08984375" bestFit="1" customWidth="1"/>
    <col min="5" max="5" width="3" customWidth="1"/>
    <col min="6" max="6" width="26" bestFit="1" customWidth="1"/>
    <col min="7" max="7" width="15.90625" bestFit="1" customWidth="1"/>
    <col min="8" max="8" width="15.90625" customWidth="1"/>
    <col min="9" max="9" width="14" bestFit="1" customWidth="1"/>
    <col min="10" max="11" width="13.90625" bestFit="1" customWidth="1"/>
    <col min="12" max="13" width="12.90625" customWidth="1"/>
    <col min="14" max="14" width="14.90625" customWidth="1"/>
    <col min="15" max="15" width="14.08984375" bestFit="1" customWidth="1"/>
    <col min="16" max="21" width="13" customWidth="1"/>
    <col min="22" max="22" width="11.453125" customWidth="1"/>
    <col min="23" max="24" width="13.08984375" bestFit="1" customWidth="1"/>
    <col min="25" max="25" width="12.54296875" bestFit="1" customWidth="1"/>
    <col min="26" max="27" width="13.08984375" bestFit="1" customWidth="1"/>
    <col min="28" max="28" width="9.90625" customWidth="1"/>
    <col min="34" max="34" width="10.08984375" bestFit="1" customWidth="1"/>
    <col min="41" max="41" width="12.08984375" customWidth="1"/>
    <col min="42" max="42" width="10.08984375" bestFit="1" customWidth="1"/>
    <col min="45" max="45" width="10.08984375" bestFit="1" customWidth="1"/>
    <col min="48" max="48" width="12.54296875" bestFit="1" customWidth="1"/>
    <col min="50" max="50" width="15.90625" customWidth="1"/>
    <col min="51" max="51" width="15.08984375" bestFit="1" customWidth="1"/>
    <col min="53" max="53" width="11.54296875" bestFit="1" customWidth="1"/>
  </cols>
  <sheetData>
    <row r="1" spans="1:28" ht="13" thickBot="1" x14ac:dyDescent="0.3">
      <c r="A1" s="182">
        <f>+'NCP LF Check'!A1</f>
        <v>1</v>
      </c>
    </row>
    <row r="2" spans="1:28" ht="16" thickBot="1" x14ac:dyDescent="0.4">
      <c r="B2" s="161"/>
      <c r="C2" s="162"/>
      <c r="D2" s="163" t="s">
        <v>73</v>
      </c>
      <c r="E2" s="162"/>
      <c r="F2" s="162"/>
      <c r="G2" s="181">
        <v>1</v>
      </c>
      <c r="H2" s="181">
        <f>+G2+1</f>
        <v>2</v>
      </c>
      <c r="I2" s="181">
        <f t="shared" ref="I2:AB2" si="0">+H2+1</f>
        <v>3</v>
      </c>
      <c r="J2" s="181">
        <f t="shared" si="0"/>
        <v>4</v>
      </c>
      <c r="K2" s="181">
        <f t="shared" si="0"/>
        <v>5</v>
      </c>
      <c r="L2" s="181">
        <f t="shared" si="0"/>
        <v>6</v>
      </c>
      <c r="M2" s="181">
        <f t="shared" si="0"/>
        <v>7</v>
      </c>
      <c r="N2" s="181">
        <f t="shared" si="0"/>
        <v>8</v>
      </c>
      <c r="O2" s="181">
        <f t="shared" si="0"/>
        <v>9</v>
      </c>
      <c r="P2" s="181">
        <f t="shared" si="0"/>
        <v>10</v>
      </c>
      <c r="Q2" s="181">
        <f t="shared" si="0"/>
        <v>11</v>
      </c>
      <c r="R2" s="181">
        <f t="shared" si="0"/>
        <v>12</v>
      </c>
      <c r="S2" s="181">
        <f t="shared" si="0"/>
        <v>13</v>
      </c>
      <c r="T2" s="181">
        <f t="shared" si="0"/>
        <v>14</v>
      </c>
      <c r="U2" s="181">
        <f t="shared" si="0"/>
        <v>15</v>
      </c>
      <c r="V2" s="181">
        <f t="shared" si="0"/>
        <v>16</v>
      </c>
      <c r="W2" s="181">
        <f t="shared" si="0"/>
        <v>17</v>
      </c>
      <c r="X2" s="184">
        <f t="shared" si="0"/>
        <v>18</v>
      </c>
      <c r="Y2" s="184">
        <f t="shared" si="0"/>
        <v>19</v>
      </c>
      <c r="Z2" s="184">
        <f t="shared" si="0"/>
        <v>20</v>
      </c>
      <c r="AA2" s="181">
        <f t="shared" si="0"/>
        <v>21</v>
      </c>
      <c r="AB2" s="181">
        <f t="shared" si="0"/>
        <v>22</v>
      </c>
    </row>
    <row r="3" spans="1:28" ht="13" x14ac:dyDescent="0.3">
      <c r="F3" s="307" t="s">
        <v>83</v>
      </c>
      <c r="G3" s="315">
        <f>+[1]Sheet1!D8/1000</f>
        <v>701305</v>
      </c>
      <c r="H3" s="316">
        <f>+[1]Sheet1!E8/1000</f>
        <v>64555</v>
      </c>
      <c r="I3" s="317">
        <f>+[1]Sheet1!F8/1000</f>
        <v>64517</v>
      </c>
      <c r="J3" s="318">
        <f>+[1]Sheet1!G8/1000</f>
        <v>0</v>
      </c>
      <c r="K3" s="318">
        <f>+[1]Sheet1!H8/1000</f>
        <v>12</v>
      </c>
      <c r="L3" s="318">
        <f>+[1]Sheet1!I8/1000</f>
        <v>26</v>
      </c>
      <c r="M3" s="319">
        <f>+[1]Sheet1!J8/1000</f>
        <v>0</v>
      </c>
      <c r="N3" s="320">
        <f>+[1]Sheet1!K8/1000</f>
        <v>530030</v>
      </c>
      <c r="O3" s="321">
        <f>+[1]Sheet1!L8/1000</f>
        <v>507874</v>
      </c>
      <c r="P3" s="322">
        <f>+[1]Sheet1!M8/1000</f>
        <v>0</v>
      </c>
      <c r="Q3" s="322">
        <f>+[1]Sheet1!N8/1000</f>
        <v>15975</v>
      </c>
      <c r="R3" s="322">
        <f>+[1]Sheet1!O8/1000</f>
        <v>6049</v>
      </c>
      <c r="S3" s="322">
        <f>+[1]Sheet1!P8/1000</f>
        <v>5</v>
      </c>
      <c r="T3" s="322">
        <f>+[1]Sheet1!Q8/1000</f>
        <v>47</v>
      </c>
      <c r="U3" s="323">
        <f>+[1]Sheet1!R8/1000</f>
        <v>80</v>
      </c>
      <c r="V3" s="316">
        <f>+[1]Sheet1!S8/1000</f>
        <v>192565</v>
      </c>
      <c r="W3" s="317">
        <f>+[1]Sheet1!T8/1000</f>
        <v>0</v>
      </c>
      <c r="X3" s="318">
        <f>+[1]Sheet1!U8/1000</f>
        <v>102858</v>
      </c>
      <c r="Y3" s="318">
        <f>+[1]Sheet1!V8/1000</f>
        <v>0</v>
      </c>
      <c r="Z3" s="318">
        <f>+[1]Sheet1!W8/1000</f>
        <v>0</v>
      </c>
      <c r="AA3" s="319">
        <f>+[1]Sheet1!X8/1000</f>
        <v>89707</v>
      </c>
      <c r="AB3" s="323">
        <f>+[1]Sheet1!Y8/1000</f>
        <v>10627</v>
      </c>
    </row>
    <row r="4" spans="1:28" ht="13" x14ac:dyDescent="0.3">
      <c r="F4" s="307" t="s">
        <v>84</v>
      </c>
      <c r="G4" s="324">
        <f>+[1]Sheet1!D9/1000</f>
        <v>604440</v>
      </c>
      <c r="H4" s="103">
        <f>+[1]Sheet1!E9/1000</f>
        <v>63547</v>
      </c>
      <c r="I4" s="314">
        <f>+[1]Sheet1!F9/1000</f>
        <v>63506</v>
      </c>
      <c r="J4" s="309">
        <f>+[1]Sheet1!G9/1000</f>
        <v>0</v>
      </c>
      <c r="K4" s="309">
        <f>+[1]Sheet1!H9/1000</f>
        <v>11</v>
      </c>
      <c r="L4" s="309">
        <f>+[1]Sheet1!I9/1000</f>
        <v>30</v>
      </c>
      <c r="M4" s="310">
        <f>+[1]Sheet1!J9/1000</f>
        <v>0</v>
      </c>
      <c r="N4" s="304">
        <f>+[1]Sheet1!K9/1000</f>
        <v>521008</v>
      </c>
      <c r="O4" s="311">
        <f>+[1]Sheet1!L9/1000</f>
        <v>501457</v>
      </c>
      <c r="P4" s="312">
        <f>+[1]Sheet1!M9/1000</f>
        <v>0</v>
      </c>
      <c r="Q4" s="312">
        <f>+[1]Sheet1!N9/1000</f>
        <v>13426</v>
      </c>
      <c r="R4" s="312">
        <f>+[1]Sheet1!O9/1000</f>
        <v>6015</v>
      </c>
      <c r="S4" s="312">
        <f>+[1]Sheet1!P9/1000</f>
        <v>5</v>
      </c>
      <c r="T4" s="312">
        <f>+[1]Sheet1!Q9/1000</f>
        <v>31</v>
      </c>
      <c r="U4" s="313">
        <f>+[1]Sheet1!R9/1000</f>
        <v>74</v>
      </c>
      <c r="V4" s="103">
        <f>+[1]Sheet1!S9/1000</f>
        <v>158136</v>
      </c>
      <c r="W4" s="314">
        <f>+[1]Sheet1!T9/1000</f>
        <v>0</v>
      </c>
      <c r="X4" s="309">
        <f>+[1]Sheet1!U9/1000</f>
        <v>97055</v>
      </c>
      <c r="Y4" s="309">
        <f>+[1]Sheet1!V9/1000</f>
        <v>0</v>
      </c>
      <c r="Z4" s="309">
        <f>+[1]Sheet1!W9/1000</f>
        <v>0</v>
      </c>
      <c r="AA4" s="310">
        <f>+[1]Sheet1!X9/1000</f>
        <v>61081</v>
      </c>
      <c r="AB4" s="313">
        <f>+[1]Sheet1!Y9/1000</f>
        <v>9577</v>
      </c>
    </row>
    <row r="5" spans="1:28" ht="13" x14ac:dyDescent="0.3">
      <c r="F5" s="307" t="s">
        <v>85</v>
      </c>
      <c r="G5" s="324">
        <f>+[1]Sheet1!D10/1000</f>
        <v>732649</v>
      </c>
      <c r="H5" s="103">
        <f>+[1]Sheet1!E10/1000</f>
        <v>75342</v>
      </c>
      <c r="I5" s="314">
        <f>+[1]Sheet1!F10/1000</f>
        <v>75302</v>
      </c>
      <c r="J5" s="309">
        <f>+[1]Sheet1!G10/1000</f>
        <v>0</v>
      </c>
      <c r="K5" s="309">
        <f>+[1]Sheet1!H10/1000</f>
        <v>13</v>
      </c>
      <c r="L5" s="309">
        <f>+[1]Sheet1!I10/1000</f>
        <v>27</v>
      </c>
      <c r="M5" s="310">
        <f>+[1]Sheet1!J10/1000</f>
        <v>0</v>
      </c>
      <c r="N5" s="304">
        <f>+[1]Sheet1!K10/1000</f>
        <v>568909</v>
      </c>
      <c r="O5" s="311">
        <f>+[1]Sheet1!L10/1000</f>
        <v>545969</v>
      </c>
      <c r="P5" s="312">
        <f>+[1]Sheet1!M10/1000</f>
        <v>0</v>
      </c>
      <c r="Q5" s="312">
        <f>+[1]Sheet1!N10/1000</f>
        <v>15846</v>
      </c>
      <c r="R5" s="312">
        <f>+[1]Sheet1!O10/1000</f>
        <v>6975</v>
      </c>
      <c r="S5" s="312">
        <f>+[1]Sheet1!P10/1000</f>
        <v>5</v>
      </c>
      <c r="T5" s="312">
        <f>+[1]Sheet1!Q10/1000</f>
        <v>33</v>
      </c>
      <c r="U5" s="313">
        <f>+[1]Sheet1!R10/1000</f>
        <v>81</v>
      </c>
      <c r="V5" s="103">
        <f>+[1]Sheet1!S10/1000</f>
        <v>186879</v>
      </c>
      <c r="W5" s="314">
        <f>+[1]Sheet1!T10/1000</f>
        <v>0</v>
      </c>
      <c r="X5" s="309">
        <f>+[1]Sheet1!U10/1000</f>
        <v>105954</v>
      </c>
      <c r="Y5" s="309">
        <f>+[1]Sheet1!V10/1000</f>
        <v>0</v>
      </c>
      <c r="Z5" s="309">
        <f>+[1]Sheet1!W10/1000</f>
        <v>0</v>
      </c>
      <c r="AA5" s="310">
        <f>+[1]Sheet1!X10/1000</f>
        <v>80925</v>
      </c>
      <c r="AB5" s="313">
        <f>+[1]Sheet1!Y10/1000</f>
        <v>9770</v>
      </c>
    </row>
    <row r="6" spans="1:28" ht="13" x14ac:dyDescent="0.3">
      <c r="F6" s="307" t="s">
        <v>86</v>
      </c>
      <c r="G6" s="324">
        <f>+[1]Sheet1!D11/1000</f>
        <v>799051</v>
      </c>
      <c r="H6" s="103">
        <f>+[1]Sheet1!E11/1000</f>
        <v>79184</v>
      </c>
      <c r="I6" s="314">
        <f>+[1]Sheet1!F11/1000</f>
        <v>79151</v>
      </c>
      <c r="J6" s="309">
        <f>+[1]Sheet1!G11/1000</f>
        <v>0</v>
      </c>
      <c r="K6" s="309">
        <f>+[1]Sheet1!H11/1000</f>
        <v>11</v>
      </c>
      <c r="L6" s="309">
        <f>+[1]Sheet1!I11/1000</f>
        <v>22</v>
      </c>
      <c r="M6" s="310">
        <f>+[1]Sheet1!J11/1000</f>
        <v>0</v>
      </c>
      <c r="N6" s="304">
        <f>+[1]Sheet1!K11/1000</f>
        <v>583797</v>
      </c>
      <c r="O6" s="311">
        <f>+[1]Sheet1!L11/1000</f>
        <v>560665</v>
      </c>
      <c r="P6" s="312">
        <f>+[1]Sheet1!M11/1000</f>
        <v>0</v>
      </c>
      <c r="Q6" s="312">
        <f>+[1]Sheet1!N11/1000</f>
        <v>16282</v>
      </c>
      <c r="R6" s="312">
        <f>+[1]Sheet1!O11/1000</f>
        <v>6733</v>
      </c>
      <c r="S6" s="312">
        <f>+[1]Sheet1!P11/1000</f>
        <v>5</v>
      </c>
      <c r="T6" s="312">
        <f>+[1]Sheet1!Q11/1000</f>
        <v>33</v>
      </c>
      <c r="U6" s="313">
        <f>+[1]Sheet1!R11/1000</f>
        <v>79</v>
      </c>
      <c r="V6" s="103">
        <f>+[1]Sheet1!S11/1000</f>
        <v>177627</v>
      </c>
      <c r="W6" s="314">
        <f>+[1]Sheet1!T11/1000</f>
        <v>0</v>
      </c>
      <c r="X6" s="309">
        <f>+[1]Sheet1!U11/1000</f>
        <v>102514</v>
      </c>
      <c r="Y6" s="309">
        <f>+[1]Sheet1!V11/1000</f>
        <v>0</v>
      </c>
      <c r="Z6" s="309">
        <f>+[1]Sheet1!W11/1000</f>
        <v>0</v>
      </c>
      <c r="AA6" s="310">
        <f>+[1]Sheet1!X11/1000</f>
        <v>75113</v>
      </c>
      <c r="AB6" s="313">
        <f>+[1]Sheet1!Y11/1000</f>
        <v>8843</v>
      </c>
    </row>
    <row r="7" spans="1:28" ht="13" x14ac:dyDescent="0.3">
      <c r="F7" s="307" t="s">
        <v>87</v>
      </c>
      <c r="G7" s="324">
        <f>+[1]Sheet1!D12/1000</f>
        <v>924761</v>
      </c>
      <c r="H7" s="103">
        <f>+[1]Sheet1!E12/1000</f>
        <v>87986</v>
      </c>
      <c r="I7" s="314">
        <f>+[1]Sheet1!F12/1000</f>
        <v>87953</v>
      </c>
      <c r="J7" s="309">
        <f>+[1]Sheet1!G12/1000</f>
        <v>0</v>
      </c>
      <c r="K7" s="309">
        <f>+[1]Sheet1!H12/1000</f>
        <v>12</v>
      </c>
      <c r="L7" s="309">
        <f>+[1]Sheet1!I12/1000</f>
        <v>21</v>
      </c>
      <c r="M7" s="310">
        <f>+[1]Sheet1!J12/1000</f>
        <v>0</v>
      </c>
      <c r="N7" s="304">
        <f>+[1]Sheet1!K12/1000</f>
        <v>621864.30000000005</v>
      </c>
      <c r="O7" s="311">
        <f>+[1]Sheet1!L12/1000</f>
        <v>597262</v>
      </c>
      <c r="P7" s="312">
        <f>+[1]Sheet1!M12/1000</f>
        <v>0</v>
      </c>
      <c r="Q7" s="312">
        <f>+[1]Sheet1!N12/1000</f>
        <v>17644</v>
      </c>
      <c r="R7" s="312">
        <f>+[1]Sheet1!O12/1000</f>
        <v>6836</v>
      </c>
      <c r="S7" s="312">
        <f>+[1]Sheet1!P12/1000</f>
        <v>6</v>
      </c>
      <c r="T7" s="312">
        <f>+[1]Sheet1!Q12/1000</f>
        <v>36.299999999999997</v>
      </c>
      <c r="U7" s="313">
        <f>+[1]Sheet1!R12/1000</f>
        <v>80</v>
      </c>
      <c r="V7" s="103">
        <f>+[1]Sheet1!S12/1000</f>
        <v>191584</v>
      </c>
      <c r="W7" s="314">
        <f>+[1]Sheet1!T12/1000</f>
        <v>0</v>
      </c>
      <c r="X7" s="309">
        <f>+[1]Sheet1!U12/1000</f>
        <v>108641</v>
      </c>
      <c r="Y7" s="309">
        <f>+[1]Sheet1!V12/1000</f>
        <v>0</v>
      </c>
      <c r="Z7" s="309">
        <f>+[1]Sheet1!W12/1000</f>
        <v>0</v>
      </c>
      <c r="AA7" s="310">
        <f>+[1]Sheet1!X12/1000</f>
        <v>82943</v>
      </c>
      <c r="AB7" s="313">
        <f>+[1]Sheet1!Y12/1000</f>
        <v>8821</v>
      </c>
    </row>
    <row r="8" spans="1:28" ht="13" x14ac:dyDescent="0.3">
      <c r="F8" s="307" t="s">
        <v>88</v>
      </c>
      <c r="G8" s="324">
        <f>+[1]Sheet1!D13/1000</f>
        <v>1022864</v>
      </c>
      <c r="H8" s="103">
        <f>+[1]Sheet1!E13/1000</f>
        <v>95680</v>
      </c>
      <c r="I8" s="314">
        <f>+[1]Sheet1!F13/1000</f>
        <v>95646</v>
      </c>
      <c r="J8" s="309">
        <f>+[1]Sheet1!G13/1000</f>
        <v>0</v>
      </c>
      <c r="K8" s="309">
        <f>+[1]Sheet1!H13/1000</f>
        <v>13</v>
      </c>
      <c r="L8" s="309">
        <f>+[1]Sheet1!I13/1000</f>
        <v>21</v>
      </c>
      <c r="M8" s="310">
        <f>+[1]Sheet1!J13/1000</f>
        <v>0</v>
      </c>
      <c r="N8" s="304">
        <f>+[1]Sheet1!K13/1000</f>
        <v>581115</v>
      </c>
      <c r="O8" s="311">
        <f>+[1]Sheet1!L13/1000</f>
        <v>555786</v>
      </c>
      <c r="P8" s="312">
        <f>+[1]Sheet1!M13/1000</f>
        <v>0</v>
      </c>
      <c r="Q8" s="312">
        <f>+[1]Sheet1!N13/1000</f>
        <v>18497</v>
      </c>
      <c r="R8" s="312">
        <f>+[1]Sheet1!O13/1000</f>
        <v>6673</v>
      </c>
      <c r="S8" s="312">
        <f>+[1]Sheet1!P13/1000</f>
        <v>7</v>
      </c>
      <c r="T8" s="312">
        <f>+[1]Sheet1!Q13/1000</f>
        <v>49</v>
      </c>
      <c r="U8" s="313">
        <f>+[1]Sheet1!R13/1000</f>
        <v>103</v>
      </c>
      <c r="V8" s="103">
        <f>+[1]Sheet1!S13/1000</f>
        <v>193633</v>
      </c>
      <c r="W8" s="314">
        <f>+[1]Sheet1!T13/1000</f>
        <v>0</v>
      </c>
      <c r="X8" s="309">
        <f>+[1]Sheet1!U13/1000</f>
        <v>112475</v>
      </c>
      <c r="Y8" s="309">
        <f>+[1]Sheet1!V13/1000</f>
        <v>0</v>
      </c>
      <c r="Z8" s="309">
        <f>+[1]Sheet1!W13/1000</f>
        <v>0</v>
      </c>
      <c r="AA8" s="310">
        <f>+[1]Sheet1!X13/1000</f>
        <v>81158</v>
      </c>
      <c r="AB8" s="313">
        <f>+[1]Sheet1!Y13/1000</f>
        <v>8645</v>
      </c>
    </row>
    <row r="9" spans="1:28" ht="13" x14ac:dyDescent="0.3">
      <c r="F9" s="307" t="s">
        <v>89</v>
      </c>
      <c r="G9" s="324">
        <f>+[1]Sheet1!D14/1000</f>
        <v>1184515</v>
      </c>
      <c r="H9" s="103">
        <f>+[1]Sheet1!E14/1000</f>
        <v>102914</v>
      </c>
      <c r="I9" s="314">
        <f>+[1]Sheet1!F14/1000</f>
        <v>102880</v>
      </c>
      <c r="J9" s="309">
        <f>+[1]Sheet1!G14/1000</f>
        <v>0</v>
      </c>
      <c r="K9" s="309">
        <f>+[1]Sheet1!H14/1000</f>
        <v>16</v>
      </c>
      <c r="L9" s="309">
        <f>+[1]Sheet1!I14/1000</f>
        <v>18</v>
      </c>
      <c r="M9" s="310">
        <f>+[1]Sheet1!J14/1000</f>
        <v>0</v>
      </c>
      <c r="N9" s="304">
        <f>+[1]Sheet1!K14/1000</f>
        <v>674103</v>
      </c>
      <c r="O9" s="311">
        <f>+[1]Sheet1!L14/1000</f>
        <v>647238</v>
      </c>
      <c r="P9" s="312">
        <f>+[1]Sheet1!M14/1000</f>
        <v>0</v>
      </c>
      <c r="Q9" s="312">
        <f>+[1]Sheet1!N14/1000</f>
        <v>19927</v>
      </c>
      <c r="R9" s="312">
        <f>+[1]Sheet1!O14/1000</f>
        <v>6811</v>
      </c>
      <c r="S9" s="312">
        <f>+[1]Sheet1!P14/1000</f>
        <v>7</v>
      </c>
      <c r="T9" s="312">
        <f>+[1]Sheet1!Q14/1000</f>
        <v>46</v>
      </c>
      <c r="U9" s="313">
        <f>+[1]Sheet1!R14/1000</f>
        <v>74</v>
      </c>
      <c r="V9" s="103">
        <f>+[1]Sheet1!S14/1000</f>
        <v>208215</v>
      </c>
      <c r="W9" s="314">
        <f>+[1]Sheet1!T14/1000</f>
        <v>0</v>
      </c>
      <c r="X9" s="309">
        <f>+[1]Sheet1!U14/1000</f>
        <v>123063</v>
      </c>
      <c r="Y9" s="309">
        <f>+[1]Sheet1!V14/1000</f>
        <v>0</v>
      </c>
      <c r="Z9" s="309">
        <f>+[1]Sheet1!W14/1000</f>
        <v>0</v>
      </c>
      <c r="AA9" s="310">
        <f>+[1]Sheet1!X14/1000</f>
        <v>85152</v>
      </c>
      <c r="AB9" s="313">
        <f>+[1]Sheet1!Y14/1000</f>
        <v>8752</v>
      </c>
    </row>
    <row r="10" spans="1:28" ht="13" x14ac:dyDescent="0.3">
      <c r="F10" s="307" t="s">
        <v>90</v>
      </c>
      <c r="G10" s="324">
        <f>+[1]Sheet1!D15/1000</f>
        <v>1170209</v>
      </c>
      <c r="H10" s="103">
        <f>+[1]Sheet1!E15/1000</f>
        <v>105707</v>
      </c>
      <c r="I10" s="314">
        <f>+[1]Sheet1!F15/1000</f>
        <v>105671</v>
      </c>
      <c r="J10" s="309">
        <f>+[1]Sheet1!G15/1000</f>
        <v>0</v>
      </c>
      <c r="K10" s="309">
        <f>+[1]Sheet1!H15/1000</f>
        <v>18</v>
      </c>
      <c r="L10" s="309">
        <f>+[1]Sheet1!I15/1000</f>
        <v>18</v>
      </c>
      <c r="M10" s="310">
        <f>+[1]Sheet1!J15/1000</f>
        <v>0</v>
      </c>
      <c r="N10" s="304">
        <f>+[1]Sheet1!K15/1000</f>
        <v>785039</v>
      </c>
      <c r="O10" s="311">
        <f>+[1]Sheet1!L15/1000</f>
        <v>757763</v>
      </c>
      <c r="P10" s="312">
        <f>+[1]Sheet1!M15/1000</f>
        <v>0</v>
      </c>
      <c r="Q10" s="312">
        <f>+[1]Sheet1!N15/1000</f>
        <v>20112</v>
      </c>
      <c r="R10" s="312">
        <f>+[1]Sheet1!O15/1000</f>
        <v>6999</v>
      </c>
      <c r="S10" s="312">
        <f>+[1]Sheet1!P15/1000</f>
        <v>7</v>
      </c>
      <c r="T10" s="312">
        <f>+[1]Sheet1!Q15/1000</f>
        <v>41</v>
      </c>
      <c r="U10" s="313">
        <f>+[1]Sheet1!R15/1000</f>
        <v>117</v>
      </c>
      <c r="V10" s="103">
        <f>+[1]Sheet1!S15/1000</f>
        <v>216515</v>
      </c>
      <c r="W10" s="314">
        <f>+[1]Sheet1!T15/1000</f>
        <v>0</v>
      </c>
      <c r="X10" s="309">
        <f>+[1]Sheet1!U15/1000</f>
        <v>131132</v>
      </c>
      <c r="Y10" s="309">
        <f>+[1]Sheet1!V15/1000</f>
        <v>0</v>
      </c>
      <c r="Z10" s="309">
        <f>+[1]Sheet1!W15/1000</f>
        <v>0</v>
      </c>
      <c r="AA10" s="310">
        <f>+[1]Sheet1!X15/1000</f>
        <v>85383</v>
      </c>
      <c r="AB10" s="313">
        <f>+[1]Sheet1!Y15/1000</f>
        <v>9161</v>
      </c>
    </row>
    <row r="11" spans="1:28" ht="13" x14ac:dyDescent="0.3">
      <c r="F11" s="307" t="s">
        <v>91</v>
      </c>
      <c r="G11" s="324">
        <f>+[1]Sheet1!D16/1000</f>
        <v>1006570</v>
      </c>
      <c r="H11" s="103">
        <f>+[1]Sheet1!E16/1000</f>
        <v>91818</v>
      </c>
      <c r="I11" s="314">
        <f>+[1]Sheet1!F16/1000</f>
        <v>91788</v>
      </c>
      <c r="J11" s="309">
        <f>+[1]Sheet1!G16/1000</f>
        <v>0</v>
      </c>
      <c r="K11" s="309">
        <f>+[1]Sheet1!H16/1000</f>
        <v>8</v>
      </c>
      <c r="L11" s="309">
        <f>+[1]Sheet1!I16/1000</f>
        <v>22</v>
      </c>
      <c r="M11" s="310">
        <f>+[1]Sheet1!J16/1000</f>
        <v>0</v>
      </c>
      <c r="N11" s="304">
        <f>+[1]Sheet1!K16/1000</f>
        <v>650349</v>
      </c>
      <c r="O11" s="311">
        <f>+[1]Sheet1!L16/1000</f>
        <v>624440</v>
      </c>
      <c r="P11" s="312">
        <f>+[1]Sheet1!M16/1000</f>
        <v>0</v>
      </c>
      <c r="Q11" s="312">
        <f>+[1]Sheet1!N16/1000</f>
        <v>18711</v>
      </c>
      <c r="R11" s="312">
        <f>+[1]Sheet1!O16/1000</f>
        <v>7076</v>
      </c>
      <c r="S11" s="312">
        <f>+[1]Sheet1!P16/1000</f>
        <v>8</v>
      </c>
      <c r="T11" s="312">
        <f>+[1]Sheet1!Q16/1000</f>
        <v>42</v>
      </c>
      <c r="U11" s="313">
        <f>+[1]Sheet1!R16/1000</f>
        <v>72</v>
      </c>
      <c r="V11" s="103">
        <f>+[1]Sheet1!S16/1000</f>
        <v>214320</v>
      </c>
      <c r="W11" s="314">
        <f>+[1]Sheet1!T16/1000</f>
        <v>0</v>
      </c>
      <c r="X11" s="309">
        <f>+[1]Sheet1!U16/1000</f>
        <v>117384</v>
      </c>
      <c r="Y11" s="309">
        <f>+[1]Sheet1!V16/1000</f>
        <v>0</v>
      </c>
      <c r="Z11" s="309">
        <f>+[1]Sheet1!W16/1000</f>
        <v>0</v>
      </c>
      <c r="AA11" s="310">
        <f>+[1]Sheet1!X16/1000</f>
        <v>96936</v>
      </c>
      <c r="AB11" s="313">
        <f>+[1]Sheet1!Y16/1000</f>
        <v>8682</v>
      </c>
    </row>
    <row r="12" spans="1:28" ht="13" x14ac:dyDescent="0.3">
      <c r="F12" s="307" t="s">
        <v>92</v>
      </c>
      <c r="G12" s="324">
        <f>+[1]Sheet1!D17/1000</f>
        <v>812838</v>
      </c>
      <c r="H12" s="103">
        <f>+[1]Sheet1!E17/1000</f>
        <v>77820</v>
      </c>
      <c r="I12" s="314">
        <f>+[1]Sheet1!F17/1000</f>
        <v>77786</v>
      </c>
      <c r="J12" s="309">
        <f>+[1]Sheet1!G17/1000</f>
        <v>0</v>
      </c>
      <c r="K12" s="309">
        <f>+[1]Sheet1!H17/1000</f>
        <v>7</v>
      </c>
      <c r="L12" s="309">
        <f>+[1]Sheet1!I17/1000</f>
        <v>27</v>
      </c>
      <c r="M12" s="310">
        <f>+[1]Sheet1!J17/1000</f>
        <v>0</v>
      </c>
      <c r="N12" s="304">
        <f>+[1]Sheet1!K17/1000</f>
        <v>604264</v>
      </c>
      <c r="O12" s="311">
        <f>+[1]Sheet1!L17/1000</f>
        <v>579478</v>
      </c>
      <c r="P12" s="312">
        <f>+[1]Sheet1!M17/1000</f>
        <v>0</v>
      </c>
      <c r="Q12" s="312">
        <f>+[1]Sheet1!N17/1000</f>
        <v>17619</v>
      </c>
      <c r="R12" s="312">
        <f>+[1]Sheet1!O17/1000</f>
        <v>7039</v>
      </c>
      <c r="S12" s="312">
        <f>+[1]Sheet1!P17/1000</f>
        <v>8</v>
      </c>
      <c r="T12" s="312">
        <f>+[1]Sheet1!Q17/1000</f>
        <v>45</v>
      </c>
      <c r="U12" s="313">
        <f>+[1]Sheet1!R17/1000</f>
        <v>75</v>
      </c>
      <c r="V12" s="103">
        <f>+[1]Sheet1!S17/1000</f>
        <v>198529</v>
      </c>
      <c r="W12" s="314">
        <f>+[1]Sheet1!T17/1000</f>
        <v>0</v>
      </c>
      <c r="X12" s="309">
        <f>+[1]Sheet1!U17/1000</f>
        <v>112665</v>
      </c>
      <c r="Y12" s="309">
        <f>+[1]Sheet1!V17/1000</f>
        <v>0</v>
      </c>
      <c r="Z12" s="309">
        <f>+[1]Sheet1!W17/1000</f>
        <v>0</v>
      </c>
      <c r="AA12" s="310">
        <f>+[1]Sheet1!X17/1000</f>
        <v>85864</v>
      </c>
      <c r="AB12" s="313">
        <f>+[1]Sheet1!Y17/1000</f>
        <v>8853</v>
      </c>
    </row>
    <row r="13" spans="1:28" ht="13" x14ac:dyDescent="0.3">
      <c r="F13" s="307" t="s">
        <v>93</v>
      </c>
      <c r="G13" s="324">
        <f>+[1]Sheet1!D18/1000</f>
        <v>628837</v>
      </c>
      <c r="H13" s="103">
        <f>+[1]Sheet1!E18/1000</f>
        <v>63516</v>
      </c>
      <c r="I13" s="314">
        <f>+[1]Sheet1!F18/1000</f>
        <v>63483</v>
      </c>
      <c r="J13" s="309">
        <f>+[1]Sheet1!G18/1000</f>
        <v>0</v>
      </c>
      <c r="K13" s="309">
        <f>+[1]Sheet1!H18/1000</f>
        <v>7</v>
      </c>
      <c r="L13" s="309">
        <f>+[1]Sheet1!I18/1000</f>
        <v>26</v>
      </c>
      <c r="M13" s="310">
        <f>+[1]Sheet1!J18/1000</f>
        <v>0</v>
      </c>
      <c r="N13" s="304">
        <f>+[1]Sheet1!K18/1000</f>
        <v>545772</v>
      </c>
      <c r="O13" s="311">
        <f>+[1]Sheet1!L18/1000</f>
        <v>523859</v>
      </c>
      <c r="P13" s="312">
        <f>+[1]Sheet1!M18/1000</f>
        <v>0</v>
      </c>
      <c r="Q13" s="312">
        <f>+[1]Sheet1!N18/1000</f>
        <v>15362</v>
      </c>
      <c r="R13" s="312">
        <f>+[1]Sheet1!O18/1000</f>
        <v>6439</v>
      </c>
      <c r="S13" s="312">
        <f>+[1]Sheet1!P18/1000</f>
        <v>8</v>
      </c>
      <c r="T13" s="312">
        <f>+[1]Sheet1!Q18/1000</f>
        <v>34</v>
      </c>
      <c r="U13" s="313">
        <f>+[1]Sheet1!R18/1000</f>
        <v>70</v>
      </c>
      <c r="V13" s="103">
        <f>+[1]Sheet1!S18/1000</f>
        <v>174277</v>
      </c>
      <c r="W13" s="314">
        <f>+[1]Sheet1!T18/1000</f>
        <v>0</v>
      </c>
      <c r="X13" s="309">
        <f>+[1]Sheet1!U18/1000</f>
        <v>104158</v>
      </c>
      <c r="Y13" s="309">
        <f>+[1]Sheet1!V18/1000</f>
        <v>0</v>
      </c>
      <c r="Z13" s="309">
        <f>+[1]Sheet1!W18/1000</f>
        <v>0</v>
      </c>
      <c r="AA13" s="310">
        <f>+[1]Sheet1!X18/1000</f>
        <v>70119</v>
      </c>
      <c r="AB13" s="313">
        <f>+[1]Sheet1!Y18/1000</f>
        <v>9935</v>
      </c>
    </row>
    <row r="14" spans="1:28" ht="13.5" thickBot="1" x14ac:dyDescent="0.35">
      <c r="F14" s="307" t="s">
        <v>94</v>
      </c>
      <c r="G14" s="325">
        <f>+[1]Sheet1!D19/1000</f>
        <v>644324</v>
      </c>
      <c r="H14" s="104">
        <f>+[1]Sheet1!E19/1000</f>
        <v>60649</v>
      </c>
      <c r="I14" s="326">
        <f>+[1]Sheet1!F19/1000</f>
        <v>60623</v>
      </c>
      <c r="J14" s="327">
        <f>+[1]Sheet1!G19/1000</f>
        <v>0</v>
      </c>
      <c r="K14" s="327">
        <f>+[1]Sheet1!H19/1000</f>
        <v>7</v>
      </c>
      <c r="L14" s="327">
        <f>+[1]Sheet1!I19/1000</f>
        <v>19</v>
      </c>
      <c r="M14" s="328">
        <f>+[1]Sheet1!J19/1000</f>
        <v>0</v>
      </c>
      <c r="N14" s="329">
        <f>+[1]Sheet1!K19/1000</f>
        <v>524239</v>
      </c>
      <c r="O14" s="330">
        <f>+[1]Sheet1!L19/1000</f>
        <v>501436</v>
      </c>
      <c r="P14" s="331">
        <f>+[1]Sheet1!M19/1000</f>
        <v>0</v>
      </c>
      <c r="Q14" s="331">
        <f>+[1]Sheet1!N19/1000</f>
        <v>16196</v>
      </c>
      <c r="R14" s="331">
        <f>+[1]Sheet1!O19/1000</f>
        <v>6489</v>
      </c>
      <c r="S14" s="331">
        <f>+[1]Sheet1!P19/1000</f>
        <v>8</v>
      </c>
      <c r="T14" s="331">
        <f>+[1]Sheet1!Q19/1000</f>
        <v>34</v>
      </c>
      <c r="U14" s="332">
        <f>+[1]Sheet1!R19/1000</f>
        <v>76</v>
      </c>
      <c r="V14" s="104">
        <f>+[1]Sheet1!S19/1000</f>
        <v>178601</v>
      </c>
      <c r="W14" s="326">
        <f>+[1]Sheet1!T19/1000</f>
        <v>0</v>
      </c>
      <c r="X14" s="327">
        <f>+[1]Sheet1!U19/1000</f>
        <v>100035</v>
      </c>
      <c r="Y14" s="327">
        <f>+[1]Sheet1!V19/1000</f>
        <v>0</v>
      </c>
      <c r="Z14" s="327">
        <f>+[1]Sheet1!W19/1000</f>
        <v>0</v>
      </c>
      <c r="AA14" s="328">
        <f>+[1]Sheet1!X19/1000</f>
        <v>78566</v>
      </c>
      <c r="AB14" s="332">
        <f>+[1]Sheet1!Y19/1000</f>
        <v>10575</v>
      </c>
    </row>
    <row r="15" spans="1:28" ht="13.5" thickBot="1" x14ac:dyDescent="0.35">
      <c r="F15" s="307" t="s">
        <v>95</v>
      </c>
      <c r="G15" s="325">
        <f>+[1]Sheet1!D21/1000</f>
        <v>10232363</v>
      </c>
      <c r="H15" s="104">
        <f>+[1]Sheet1!E21/1000</f>
        <v>968718</v>
      </c>
      <c r="I15" s="326">
        <f>+[1]Sheet1!F21/1000</f>
        <v>968306</v>
      </c>
      <c r="J15" s="327">
        <f>+[1]Sheet1!G21/1000</f>
        <v>0</v>
      </c>
      <c r="K15" s="327">
        <f>+[1]Sheet1!H21/1000</f>
        <v>135</v>
      </c>
      <c r="L15" s="327">
        <f>+[1]Sheet1!I21/1000</f>
        <v>277</v>
      </c>
      <c r="M15" s="328">
        <f>+[1]Sheet1!J21/1000</f>
        <v>0</v>
      </c>
      <c r="N15" s="329">
        <f>+[1]Sheet1!K21/1000</f>
        <v>7190489.2999999998</v>
      </c>
      <c r="O15" s="330">
        <f>+[1]Sheet1!L21/1000</f>
        <v>6903227</v>
      </c>
      <c r="P15" s="331">
        <f>+[1]Sheet1!M21/1000</f>
        <v>0</v>
      </c>
      <c r="Q15" s="331">
        <f>+[1]Sheet1!N21/1000</f>
        <v>205597</v>
      </c>
      <c r="R15" s="331">
        <f>+[1]Sheet1!O21/1000</f>
        <v>80134</v>
      </c>
      <c r="S15" s="331">
        <f>+[1]Sheet1!P21/1000</f>
        <v>79</v>
      </c>
      <c r="T15" s="331">
        <f>+[1]Sheet1!Q21/1000</f>
        <v>471.3</v>
      </c>
      <c r="U15" s="332">
        <f>+[1]Sheet1!R21/1000</f>
        <v>981</v>
      </c>
      <c r="V15" s="104">
        <f>+[1]Sheet1!S21/1000</f>
        <v>2290881</v>
      </c>
      <c r="W15" s="326">
        <f>+[1]Sheet1!T21/1000</f>
        <v>0</v>
      </c>
      <c r="X15" s="327">
        <f>+[1]Sheet1!U21/1000</f>
        <v>1317934</v>
      </c>
      <c r="Y15" s="327">
        <f>+[1]Sheet1!V21/1000</f>
        <v>0</v>
      </c>
      <c r="Z15" s="327">
        <f>+[1]Sheet1!W21/1000</f>
        <v>0</v>
      </c>
      <c r="AA15" s="328">
        <f>+[1]Sheet1!X21/1000</f>
        <v>972947</v>
      </c>
      <c r="AB15" s="332">
        <f>+[1]Sheet1!Y21/1000</f>
        <v>112241</v>
      </c>
    </row>
    <row r="16" spans="1:28" ht="13" thickBot="1" x14ac:dyDescent="0.3"/>
    <row r="17" spans="2:34" ht="13" thickBot="1" x14ac:dyDescent="0.3">
      <c r="B17" s="38"/>
      <c r="C17" s="39"/>
      <c r="D17" s="39"/>
      <c r="E17" s="40"/>
      <c r="F17" s="75"/>
      <c r="G17" s="41" t="s">
        <v>3</v>
      </c>
      <c r="H17" s="42" t="s">
        <v>4</v>
      </c>
      <c r="I17" s="43" t="s">
        <v>4</v>
      </c>
      <c r="J17" s="44" t="s">
        <v>4</v>
      </c>
      <c r="K17" s="44" t="s">
        <v>4</v>
      </c>
      <c r="L17" s="44" t="s">
        <v>4</v>
      </c>
      <c r="M17" s="45" t="s">
        <v>4</v>
      </c>
      <c r="N17" s="15" t="s">
        <v>5</v>
      </c>
      <c r="O17" s="46" t="s">
        <v>9</v>
      </c>
      <c r="P17" s="35" t="s">
        <v>9</v>
      </c>
      <c r="Q17" s="35" t="s">
        <v>9</v>
      </c>
      <c r="R17" s="35" t="s">
        <v>9</v>
      </c>
      <c r="S17" s="35" t="s">
        <v>9</v>
      </c>
      <c r="T17" s="35" t="s">
        <v>9</v>
      </c>
      <c r="U17" s="47" t="s">
        <v>9</v>
      </c>
      <c r="V17" s="75" t="s">
        <v>11</v>
      </c>
      <c r="W17" s="43" t="s">
        <v>10</v>
      </c>
      <c r="X17" s="44" t="s">
        <v>10</v>
      </c>
      <c r="Y17" s="44" t="s">
        <v>10</v>
      </c>
      <c r="Z17" s="44" t="s">
        <v>10</v>
      </c>
      <c r="AA17" s="45" t="s">
        <v>10</v>
      </c>
      <c r="AB17" s="41" t="s">
        <v>6</v>
      </c>
      <c r="AC17" s="48"/>
      <c r="AH17" s="48"/>
    </row>
    <row r="18" spans="2:34" x14ac:dyDescent="0.25">
      <c r="B18" s="49" t="s">
        <v>0</v>
      </c>
      <c r="C18" s="48" t="s">
        <v>1</v>
      </c>
      <c r="D18" s="48" t="s">
        <v>2</v>
      </c>
      <c r="E18" s="50"/>
      <c r="F18" s="52"/>
      <c r="G18" s="51" t="s">
        <v>7</v>
      </c>
      <c r="H18" s="52" t="s">
        <v>8</v>
      </c>
      <c r="I18" s="43" t="s">
        <v>27</v>
      </c>
      <c r="J18" s="44" t="s">
        <v>28</v>
      </c>
      <c r="K18" s="44" t="s">
        <v>29</v>
      </c>
      <c r="L18" s="44" t="s">
        <v>30</v>
      </c>
      <c r="M18" s="45" t="s">
        <v>31</v>
      </c>
      <c r="N18" s="16"/>
      <c r="O18" s="46" t="s">
        <v>32</v>
      </c>
      <c r="P18" s="35" t="s">
        <v>28</v>
      </c>
      <c r="Q18" s="35" t="s">
        <v>29</v>
      </c>
      <c r="R18" s="35" t="s">
        <v>30</v>
      </c>
      <c r="S18" s="39" t="s">
        <v>31</v>
      </c>
      <c r="T18" s="39" t="s">
        <v>33</v>
      </c>
      <c r="U18" s="47" t="s">
        <v>34</v>
      </c>
      <c r="V18" s="52"/>
      <c r="W18" s="43" t="s">
        <v>29</v>
      </c>
      <c r="X18" s="44" t="s">
        <v>46</v>
      </c>
      <c r="Y18" s="44" t="s">
        <v>31</v>
      </c>
      <c r="Z18" s="44" t="s">
        <v>47</v>
      </c>
      <c r="AA18" s="45" t="s">
        <v>34</v>
      </c>
      <c r="AB18" s="51"/>
      <c r="AC18" s="48"/>
      <c r="AH18" s="48"/>
    </row>
    <row r="19" spans="2:34" ht="13" thickBot="1" x14ac:dyDescent="0.3">
      <c r="B19" s="58"/>
      <c r="C19" s="59"/>
      <c r="D19" s="59"/>
      <c r="E19" s="60"/>
      <c r="F19" s="142"/>
      <c r="G19" s="61"/>
      <c r="H19" s="158"/>
      <c r="I19" s="53" t="s">
        <v>35</v>
      </c>
      <c r="J19" s="54" t="s">
        <v>36</v>
      </c>
      <c r="K19" s="54" t="s">
        <v>37</v>
      </c>
      <c r="L19" s="54" t="s">
        <v>38</v>
      </c>
      <c r="M19" s="55" t="s">
        <v>39</v>
      </c>
      <c r="N19" s="66"/>
      <c r="O19" s="56" t="s">
        <v>40</v>
      </c>
      <c r="P19" s="34" t="s">
        <v>41</v>
      </c>
      <c r="Q19" s="34" t="s">
        <v>42</v>
      </c>
      <c r="R19" s="34" t="s">
        <v>38</v>
      </c>
      <c r="S19" s="48" t="s">
        <v>43</v>
      </c>
      <c r="T19" s="48" t="s">
        <v>44</v>
      </c>
      <c r="U19" s="57" t="s">
        <v>45</v>
      </c>
      <c r="V19" s="82"/>
      <c r="W19" s="54" t="s">
        <v>42</v>
      </c>
      <c r="X19" s="54" t="s">
        <v>48</v>
      </c>
      <c r="Y19" s="54" t="s">
        <v>43</v>
      </c>
      <c r="Z19" s="54" t="s">
        <v>44</v>
      </c>
      <c r="AA19" s="54" t="s">
        <v>45</v>
      </c>
      <c r="AB19" s="83"/>
      <c r="AC19" s="67"/>
      <c r="AH19" s="67"/>
    </row>
    <row r="20" spans="2:34" x14ac:dyDescent="0.25">
      <c r="B20" s="160"/>
      <c r="C20" s="32"/>
      <c r="D20" s="32"/>
      <c r="E20" s="23"/>
      <c r="F20" s="143"/>
      <c r="G20" s="68"/>
      <c r="H20" s="156"/>
      <c r="I20" s="135"/>
      <c r="J20" s="136"/>
      <c r="K20" s="136"/>
      <c r="L20" s="136"/>
      <c r="M20" s="137"/>
      <c r="N20" s="157"/>
      <c r="O20" s="140"/>
      <c r="P20" s="138"/>
      <c r="Q20" s="138"/>
      <c r="R20" s="138"/>
      <c r="S20" s="138"/>
      <c r="T20" s="138"/>
      <c r="U20" s="139"/>
      <c r="V20" s="135"/>
      <c r="W20" s="132"/>
      <c r="X20" s="133"/>
      <c r="Y20" s="133"/>
      <c r="Z20" s="133"/>
      <c r="AA20" s="134"/>
      <c r="AB20" s="23"/>
    </row>
    <row r="21" spans="2:34" ht="13" x14ac:dyDescent="0.3">
      <c r="B21" s="69"/>
      <c r="C21" s="7"/>
      <c r="D21" s="33"/>
      <c r="E21" s="70"/>
      <c r="F21" s="144">
        <v>744</v>
      </c>
      <c r="G21" s="164">
        <f>+(G3*1000)/(CP!G7*$F21)</f>
        <v>0.51090203106332144</v>
      </c>
      <c r="H21" s="165">
        <f>+(H3*1000)/(CP!H7*$F21)</f>
        <v>0.5976544504634218</v>
      </c>
      <c r="I21" s="166">
        <f>+(I3*1000)/(CP!I7*$F21)</f>
        <v>0.59750842589032149</v>
      </c>
      <c r="J21" s="167" t="e">
        <f>+(J3*1000)/(CP!J7*$F21)</f>
        <v>#DIV/0!</v>
      </c>
      <c r="K21" s="167">
        <f>+(K3*1000)/(CP!K7*$F21)</f>
        <v>0.40322580645161288</v>
      </c>
      <c r="L21" s="167">
        <f>+(L3*1000)/(CP!L7*$F21)</f>
        <v>3.4946236559139785</v>
      </c>
      <c r="M21" s="168" t="e">
        <f>+(M3*1000)/(CP!M7*$F21)</f>
        <v>#DIV/0!</v>
      </c>
      <c r="N21" s="185">
        <f>+(N3*1000)/(CP!N7*$F21)</f>
        <v>0.7442913556547438</v>
      </c>
      <c r="O21" s="169">
        <f>+(O3*1000)/(CP!O7*$F21)</f>
        <v>0.73243169966311317</v>
      </c>
      <c r="P21" s="170" t="e">
        <f>+(P3*1000)/(CP!P7*$F21)</f>
        <v>#DIV/0!</v>
      </c>
      <c r="Q21" s="170">
        <f>+(Q3*1000)/(CP!Q7*$F21)</f>
        <v>1.2630455407969639</v>
      </c>
      <c r="R21" s="170">
        <f>+(R3*1000)/(CP!R7*$F21)</f>
        <v>1.0162970430107527</v>
      </c>
      <c r="S21" s="170">
        <f>+(S3*1000)/(CP!S7*$F21)</f>
        <v>0.67204301075268813</v>
      </c>
      <c r="T21" s="170">
        <f>+(T3*1000)/(CP!T7*$F21)</f>
        <v>1.5793010752688172</v>
      </c>
      <c r="U21" s="171">
        <f>+(U3*1000)/(CP!U7*$F21)</f>
        <v>0.97751710654936463</v>
      </c>
      <c r="V21" s="165">
        <f>+(V3*1000)/(CP!V7*$F21)</f>
        <v>1.065119031815567</v>
      </c>
      <c r="W21" s="166" t="e">
        <f>+(W3*1000)/(CP!W7*$F21)</f>
        <v>#DIV/0!</v>
      </c>
      <c r="X21" s="167">
        <f>+(X3*1000)/(CP!X7*$F21)</f>
        <v>1.0473484848484849</v>
      </c>
      <c r="Y21" s="167" t="e">
        <f>+(Y3*1000)/(CP!Y7*$F21)</f>
        <v>#DIV/0!</v>
      </c>
      <c r="Z21" s="167" t="e">
        <f>+(Z3*1000)/(CP!Z7*$F21)</f>
        <v>#DIV/0!</v>
      </c>
      <c r="AA21" s="168">
        <f>+(AA3*1000)/(CP!AA7*$F21)</f>
        <v>1.0862515741548</v>
      </c>
      <c r="AB21" s="171" t="e">
        <f>+(AB3*1000)/(CP!AB7*$F21)</f>
        <v>#DIV/0!</v>
      </c>
      <c r="AC21" s="2"/>
      <c r="AH21" s="2"/>
    </row>
    <row r="22" spans="2:34" ht="13" x14ac:dyDescent="0.3">
      <c r="B22" s="69"/>
      <c r="C22" s="7"/>
      <c r="D22" s="33"/>
      <c r="E22" s="70"/>
      <c r="F22" s="144">
        <f>28*24</f>
        <v>672</v>
      </c>
      <c r="G22" s="164">
        <f>+(G4*1000)/(CP!G8*$F22)</f>
        <v>0.57992539375518104</v>
      </c>
      <c r="H22" s="165">
        <f>+(H4*1000)/(CP!H8*$F22)</f>
        <v>0.51623533188796866</v>
      </c>
      <c r="I22" s="166">
        <f>+(I4*1000)/(CP!I8*$F22)</f>
        <v>0.5160431179515983</v>
      </c>
      <c r="J22" s="167" t="e">
        <f>+(J4*1000)/(CP!J8*$F22)</f>
        <v>#DIV/0!</v>
      </c>
      <c r="K22" s="167">
        <f>+(K4*1000)/(CP!K8*$F22)</f>
        <v>0.54563492063492058</v>
      </c>
      <c r="L22" s="167">
        <f>+(L4*1000)/(CP!L8*$F22)</f>
        <v>2.2321428571428572</v>
      </c>
      <c r="M22" s="168" t="e">
        <f>+(M4*1000)/(CP!M8*$F22)</f>
        <v>#DIV/0!</v>
      </c>
      <c r="N22" s="185">
        <f>+(N4*1000)/(CP!N8*$F22)</f>
        <v>0.59955111457257382</v>
      </c>
      <c r="O22" s="169">
        <f>+(O4*1000)/(CP!O8*$F22)</f>
        <v>0.59082800776684385</v>
      </c>
      <c r="P22" s="170" t="e">
        <f>+(P4*1000)/(CP!P8*$F22)</f>
        <v>#DIV/0!</v>
      </c>
      <c r="Q22" s="170">
        <f>+(Q4*1000)/(CP!Q8*$F22)</f>
        <v>1.0515350877192982</v>
      </c>
      <c r="R22" s="170">
        <f>+(R4*1000)/(CP!R8*$F22)</f>
        <v>0.81371753246753242</v>
      </c>
      <c r="S22" s="170">
        <f>+(S4*1000)/(CP!S8*$F22)</f>
        <v>0.74404761904761907</v>
      </c>
      <c r="T22" s="170">
        <f>+(T4*1000)/(CP!T8*$F22)</f>
        <v>1.1532738095238095</v>
      </c>
      <c r="U22" s="171">
        <f>+(U4*1000)/(CP!U8*$F22)</f>
        <v>1.1011904761904763</v>
      </c>
      <c r="V22" s="165">
        <f>+(V4*1000)/(CP!V8*$F22)</f>
        <v>0.76155802126675909</v>
      </c>
      <c r="W22" s="166" t="e">
        <f>+(W4*1000)/(CP!W8*$F22)</f>
        <v>#DIV/0!</v>
      </c>
      <c r="X22" s="167">
        <f>+(X4*1000)/(CP!X8*$F22)</f>
        <v>0.85968501984126988</v>
      </c>
      <c r="Y22" s="167" t="e">
        <f>+(Y4*1000)/(CP!Y8*$F22)</f>
        <v>#DIV/0!</v>
      </c>
      <c r="Z22" s="167" t="e">
        <f>+(Z4*1000)/(CP!Z8*$F22)</f>
        <v>#DIV/0!</v>
      </c>
      <c r="AA22" s="168">
        <f>+(AA4*1000)/(CP!AA8*$F22)</f>
        <v>0.64464074636946977</v>
      </c>
      <c r="AB22" s="171" t="e">
        <f>+(AB4*1000)/(CP!AB8*$F22)</f>
        <v>#DIV/0!</v>
      </c>
      <c r="AC22" s="2"/>
      <c r="AH22" s="2"/>
    </row>
    <row r="23" spans="2:34" ht="13" x14ac:dyDescent="0.3">
      <c r="B23" s="69"/>
      <c r="C23" s="7"/>
      <c r="D23" s="33"/>
      <c r="E23" s="70"/>
      <c r="F23" s="144">
        <v>744</v>
      </c>
      <c r="G23" s="164">
        <f>+(G5*1000)/(CP!G9*$F23)</f>
        <v>0.51611282996325603</v>
      </c>
      <c r="H23" s="165">
        <f>+(H5*1000)/(CP!H9*$F23)</f>
        <v>0.62065536303173607</v>
      </c>
      <c r="I23" s="166">
        <f>+(I5*1000)/(CP!I9*$F23)</f>
        <v>0.62047796463583771</v>
      </c>
      <c r="J23" s="167" t="e">
        <f>+(J5*1000)/(CP!J9*$F23)</f>
        <v>#DIV/0!</v>
      </c>
      <c r="K23" s="167">
        <f>+(K5*1000)/(CP!K9*$F23)</f>
        <v>0.87365591397849462</v>
      </c>
      <c r="L23" s="167">
        <f>+(L5*1000)/(CP!L9*$F23)</f>
        <v>1.814516129032258</v>
      </c>
      <c r="M23" s="168" t="e">
        <f>+(M5*1000)/(CP!M9*$F23)</f>
        <v>#DIV/0!</v>
      </c>
      <c r="N23" s="185">
        <f>+(N5*1000)/(CP!N9*$F23)</f>
        <v>0.69821364209081893</v>
      </c>
      <c r="O23" s="169">
        <f>+(O5*1000)/(CP!O9*$F23)</f>
        <v>0.69163930355821757</v>
      </c>
      <c r="P23" s="170" t="e">
        <f>+(P5*1000)/(CP!P9*$F23)</f>
        <v>#DIV/0!</v>
      </c>
      <c r="Q23" s="170">
        <f>+(Q5*1000)/(CP!Q9*$F23)</f>
        <v>0.88743279569892475</v>
      </c>
      <c r="R23" s="170">
        <f>+(R5*1000)/(CP!R9*$F23)</f>
        <v>0.9375</v>
      </c>
      <c r="S23" s="170">
        <f>+(S5*1000)/(CP!S9*$F23)</f>
        <v>0.67204301075268813</v>
      </c>
      <c r="T23" s="170">
        <f>+(T5*1000)/(CP!T9*$F23)</f>
        <v>1.1088709677419355</v>
      </c>
      <c r="U23" s="171">
        <f>+(U5*1000)/(CP!U9*$F23)</f>
        <v>0.907258064516129</v>
      </c>
      <c r="V23" s="165">
        <f>+(V5*1000)/(CP!V9*$F23)</f>
        <v>0.94429117147707975</v>
      </c>
      <c r="W23" s="166" t="e">
        <f>+(W5*1000)/(CP!W9*$F23)</f>
        <v>#DIV/0!</v>
      </c>
      <c r="X23" s="167">
        <f>+(X5*1000)/(CP!X9*$F23)</f>
        <v>0.90133728052266227</v>
      </c>
      <c r="Y23" s="167" t="e">
        <f>+(Y5*1000)/(CP!Y9*$F23)</f>
        <v>#DIV/0!</v>
      </c>
      <c r="Z23" s="167" t="e">
        <f>+(Z5*1000)/(CP!Z9*$F23)</f>
        <v>#DIV/0!</v>
      </c>
      <c r="AA23" s="168">
        <f>+(AA5*1000)/(CP!AA9*$F23)</f>
        <v>1.0071311230585425</v>
      </c>
      <c r="AB23" s="171" t="e">
        <f>+(AB5*1000)/(CP!AB9*$F23)</f>
        <v>#DIV/0!</v>
      </c>
      <c r="AC23" s="2"/>
      <c r="AH23" s="2"/>
    </row>
    <row r="24" spans="2:34" ht="13" x14ac:dyDescent="0.3">
      <c r="B24" s="69"/>
      <c r="C24" s="7"/>
      <c r="D24" s="33"/>
      <c r="E24" s="70"/>
      <c r="F24" s="144">
        <v>720</v>
      </c>
      <c r="G24" s="164">
        <f>+(G6*1000)/(CP!G10*$F24)</f>
        <v>0.556287245892509</v>
      </c>
      <c r="H24" s="165">
        <f>+(H6*1000)/(CP!H10*$F24)</f>
        <v>0.65396787642134613</v>
      </c>
      <c r="I24" s="166">
        <f>+(I6*1000)/(CP!I10*$F24)</f>
        <v>0.65388974806355249</v>
      </c>
      <c r="J24" s="167" t="e">
        <f>+(J6*1000)/(CP!J10*$F24)</f>
        <v>#DIV/0!</v>
      </c>
      <c r="K24" s="167">
        <f>+(K6*1000)/(CP!K10*$F24)</f>
        <v>0.76388888888888884</v>
      </c>
      <c r="L24" s="167">
        <f>+(L6*1000)/(CP!L10*$F24)</f>
        <v>1.0185185185185186</v>
      </c>
      <c r="M24" s="168" t="e">
        <f>+(M6*1000)/(CP!M10*$F24)</f>
        <v>#DIV/0!</v>
      </c>
      <c r="N24" s="185">
        <f>+(N6*1000)/(CP!N10*$F24)</f>
        <v>0.70926274201073014</v>
      </c>
      <c r="O24" s="169">
        <f>+(O6*1000)/(CP!O10*$F24)</f>
        <v>0.70279908744484554</v>
      </c>
      <c r="P24" s="170" t="e">
        <f>+(P6*1000)/(CP!P10*$F24)</f>
        <v>#DIV/0!</v>
      </c>
      <c r="Q24" s="170">
        <f>+(Q6*1000)/(CP!Q10*$F24)</f>
        <v>0.94224537037037037</v>
      </c>
      <c r="R24" s="170">
        <f>+(R6*1000)/(CP!R10*$F24)</f>
        <v>0.85012626262626267</v>
      </c>
      <c r="S24" s="170">
        <f>+(S6*1000)/(CP!S10*$F24)</f>
        <v>0.69444444444444442</v>
      </c>
      <c r="T24" s="170">
        <f>+(T6*1000)/(CP!T10*$F24)</f>
        <v>0.45833333333333331</v>
      </c>
      <c r="U24" s="171">
        <f>+(U6*1000)/(CP!U10*$F24)</f>
        <v>1.2191358024691359</v>
      </c>
      <c r="V24" s="165">
        <f>+(V6*1000)/(CP!V10*$F24)</f>
        <v>0.96368815104166672</v>
      </c>
      <c r="W24" s="166" t="e">
        <f>+(W6*1000)/(CP!W10*$F24)</f>
        <v>#DIV/0!</v>
      </c>
      <c r="X24" s="167">
        <f>+(X6*1000)/(CP!X10*$F24)</f>
        <v>0.90688251946213727</v>
      </c>
      <c r="Y24" s="167" t="e">
        <f>+(Y6*1000)/(CP!Y10*$F24)</f>
        <v>#DIV/0!</v>
      </c>
      <c r="Z24" s="167" t="e">
        <f>+(Z6*1000)/(CP!Z10*$F24)</f>
        <v>#DIV/0!</v>
      </c>
      <c r="AA24" s="168">
        <f>+(AA6*1000)/(CP!AA10*$F24)</f>
        <v>1.0537738496071829</v>
      </c>
      <c r="AB24" s="171" t="e">
        <f>+(AB6*1000)/(CP!AB10*$F24)</f>
        <v>#DIV/0!</v>
      </c>
      <c r="AC24" s="2"/>
      <c r="AH24" s="2"/>
    </row>
    <row r="25" spans="2:34" ht="13" x14ac:dyDescent="0.3">
      <c r="B25" s="69"/>
      <c r="C25" s="7"/>
      <c r="D25" s="33"/>
      <c r="E25" s="70"/>
      <c r="F25" s="144">
        <v>744</v>
      </c>
      <c r="G25" s="164">
        <f>+(G7*1000)/(CP!G11*$F25)</f>
        <v>0.57812015503875969</v>
      </c>
      <c r="H25" s="165">
        <f>+(H7*1000)/(CP!H11*$F25)</f>
        <v>0.65279726588745879</v>
      </c>
      <c r="I25" s="166">
        <f>+(I7*1000)/(CP!I11*$F25)</f>
        <v>0.6526965428967666</v>
      </c>
      <c r="J25" s="167" t="e">
        <f>+(J7*1000)/(CP!J11*$F25)</f>
        <v>#DIV/0!</v>
      </c>
      <c r="K25" s="167">
        <f>+(K7*1000)/(CP!K11*$F25)</f>
        <v>0.80645161290322576</v>
      </c>
      <c r="L25" s="167">
        <f>+(L7*1000)/(CP!L11*$F25)</f>
        <v>1.4112903225806452</v>
      </c>
      <c r="M25" s="168" t="e">
        <f>+(M7*1000)/(CP!M11*$F25)</f>
        <v>#DIV/0!</v>
      </c>
      <c r="N25" s="185">
        <f>+(N7*1000)/(CP!N11*$F25)</f>
        <v>0.72734157078867867</v>
      </c>
      <c r="O25" s="169">
        <f>+(O7*1000)/(CP!O11*$F25)</f>
        <v>0.72062074091233763</v>
      </c>
      <c r="P25" s="170" t="e">
        <f>+(P7*1000)/(CP!P11*$F25)</f>
        <v>#DIV/0!</v>
      </c>
      <c r="Q25" s="170">
        <f>+(Q7*1000)/(CP!Q11*$F25)</f>
        <v>0.94860215053763441</v>
      </c>
      <c r="R25" s="170">
        <f>+(R7*1000)/(CP!R11*$F25)</f>
        <v>0.91881720430107527</v>
      </c>
      <c r="S25" s="170">
        <f>+(S7*1000)/(CP!S11*$F25)</f>
        <v>0.80645161290322576</v>
      </c>
      <c r="T25" s="170">
        <f>+(T7*1000)/(CP!T11*$F25)</f>
        <v>1.219758064516129</v>
      </c>
      <c r="U25" s="171">
        <f>+(U7*1000)/(CP!U11*$F25)</f>
        <v>0.89605734767025091</v>
      </c>
      <c r="V25" s="165">
        <f>+(V7*1000)/(CP!V11*$F25)</f>
        <v>0.99040529363110008</v>
      </c>
      <c r="W25" s="166" t="e">
        <f>+(W7*1000)/(CP!W11*$F25)</f>
        <v>#DIV/0!</v>
      </c>
      <c r="X25" s="167">
        <f>+(X7*1000)/(CP!X11*$F25)</f>
        <v>0.89038322842905848</v>
      </c>
      <c r="Y25" s="167" t="e">
        <f>+(Y7*1000)/(CP!Y11*$F25)</f>
        <v>#DIV/0!</v>
      </c>
      <c r="Z25" s="167" t="e">
        <f>+(Z7*1000)/(CP!Z11*$F25)</f>
        <v>#DIV/0!</v>
      </c>
      <c r="AA25" s="168">
        <f>+(AA7*1000)/(CP!AA11*$F25)</f>
        <v>1.1612763216845878</v>
      </c>
      <c r="AB25" s="171" t="e">
        <f>+(AB7*1000)/(CP!AB11*$F25)</f>
        <v>#DIV/0!</v>
      </c>
      <c r="AC25" s="2"/>
      <c r="AH25" s="2"/>
    </row>
    <row r="26" spans="2:34" ht="13" x14ac:dyDescent="0.3">
      <c r="B26" s="69"/>
      <c r="C26" s="7"/>
      <c r="D26" s="33"/>
      <c r="E26" s="70"/>
      <c r="F26" s="144">
        <v>720</v>
      </c>
      <c r="G26" s="164">
        <f>+(G8*1000)/(CP!G12*$F26)</f>
        <v>0.6277704129228654</v>
      </c>
      <c r="H26" s="165">
        <f>+(H8*1000)/(CP!H12*$F26)</f>
        <v>0.60360142118863047</v>
      </c>
      <c r="I26" s="166">
        <f>+(I8*1000)/(CP!I12*$F26)</f>
        <v>0.60349657762432618</v>
      </c>
      <c r="J26" s="167" t="e">
        <f>+(J8*1000)/(CP!J12*$F26)</f>
        <v>#DIV/0!</v>
      </c>
      <c r="K26" s="167">
        <f>+(K8*1000)/(CP!K12*$F26)</f>
        <v>0.90277777777777779</v>
      </c>
      <c r="L26" s="167">
        <f>+(L8*1000)/(CP!L12*$F26)</f>
        <v>1.4583333333333333</v>
      </c>
      <c r="M26" s="168" t="e">
        <f>+(M8*1000)/(CP!M12*$F26)</f>
        <v>#DIV/0!</v>
      </c>
      <c r="N26" s="185">
        <f>+(N8*1000)/(CP!N12*$F26)</f>
        <v>0.69690290957549383</v>
      </c>
      <c r="O26" s="169">
        <f>+(O8*1000)/(CP!O12*$F26)</f>
        <v>0.69168906810035846</v>
      </c>
      <c r="P26" s="170" t="e">
        <f>+(P8*1000)/(CP!P12*$F26)</f>
        <v>#DIV/0!</v>
      </c>
      <c r="Q26" s="170">
        <f>+(Q8*1000)/(CP!Q12*$F26)</f>
        <v>0.82871863799283152</v>
      </c>
      <c r="R26" s="170">
        <f>+(R8*1000)/(CP!R12*$F26)</f>
        <v>0.84255050505050511</v>
      </c>
      <c r="S26" s="170">
        <f>+(S8*1000)/(CP!S12*$F26)</f>
        <v>0.97222222222222221</v>
      </c>
      <c r="T26" s="170">
        <f>+(T8*1000)/(CP!T12*$F26)</f>
        <v>1.7013888888888888</v>
      </c>
      <c r="U26" s="171">
        <f>+(U8*1000)/(CP!U12*$F26)</f>
        <v>1.7881944444444444</v>
      </c>
      <c r="V26" s="165">
        <f>+(V8*1000)/(CP!V12*$F26)</f>
        <v>0.85648000707714078</v>
      </c>
      <c r="W26" s="166" t="e">
        <f>+(W8*1000)/(CP!W12*$F26)</f>
        <v>#DIV/0!</v>
      </c>
      <c r="X26" s="167">
        <f>+(X8*1000)/(CP!X12*$F26)</f>
        <v>0.83093232860520094</v>
      </c>
      <c r="Y26" s="167" t="e">
        <f>+(Y8*1000)/(CP!Y12*$F26)</f>
        <v>#DIV/0!</v>
      </c>
      <c r="Z26" s="167" t="e">
        <f>+(Z8*1000)/(CP!Z12*$F26)</f>
        <v>#DIV/0!</v>
      </c>
      <c r="AA26" s="168">
        <f>+(AA8*1000)/(CP!AA12*$F26)</f>
        <v>0.89459876543209882</v>
      </c>
      <c r="AB26" s="171" t="e">
        <f>+(AB8*1000)/(CP!AB12*$F26)</f>
        <v>#DIV/0!</v>
      </c>
      <c r="AC26" s="2"/>
      <c r="AH26" s="2"/>
    </row>
    <row r="27" spans="2:34" ht="13" x14ac:dyDescent="0.3">
      <c r="B27" s="69"/>
      <c r="C27" s="7"/>
      <c r="D27" s="33"/>
      <c r="E27" s="70"/>
      <c r="F27" s="144">
        <v>744</v>
      </c>
      <c r="G27" s="164">
        <f>+(G9*1000)/(CP!G13*$F27)</f>
        <v>0.69071152007090708</v>
      </c>
      <c r="H27" s="165">
        <f>+(H9*1000)/(CP!H13*$F27)</f>
        <v>0.6115716191405266</v>
      </c>
      <c r="I27" s="166">
        <f>+(I9*1000)/(CP!I13*$F27)</f>
        <v>0.6115317968002526</v>
      </c>
      <c r="J27" s="167" t="e">
        <f>+(J9*1000)/(CP!J13*$F27)</f>
        <v>#DIV/0!</v>
      </c>
      <c r="K27" s="167">
        <f>+(K9*1000)/(CP!K13*$F27)</f>
        <v>0.5376344086021505</v>
      </c>
      <c r="L27" s="167">
        <f>+(L9*1000)/(CP!L13*$F27)</f>
        <v>1.2096774193548387</v>
      </c>
      <c r="M27" s="168" t="e">
        <f>+(M9*1000)/(CP!M13*$F27)</f>
        <v>#DIV/0!</v>
      </c>
      <c r="N27" s="185">
        <f>+(N9*1000)/(CP!N13*$F27)</f>
        <v>0.6816575654006114</v>
      </c>
      <c r="O27" s="169">
        <f>+(O9*1000)/(CP!O13*$F27)</f>
        <v>0.67385247744933907</v>
      </c>
      <c r="P27" s="170" t="e">
        <f>+(P9*1000)/(CP!P13*$F27)</f>
        <v>#DIV/0!</v>
      </c>
      <c r="Q27" s="170">
        <f>+(Q9*1000)/(CP!Q13*$F27)</f>
        <v>0.95655721966205842</v>
      </c>
      <c r="R27" s="170">
        <f>+(R9*1000)/(CP!R13*$F27)</f>
        <v>0.91545698924731178</v>
      </c>
      <c r="S27" s="170">
        <f>+(S9*1000)/(CP!S13*$F27)</f>
        <v>0.94086021505376349</v>
      </c>
      <c r="T27" s="170">
        <f>+(T9*1000)/(CP!T13*$F27)</f>
        <v>1.2365591397849462</v>
      </c>
      <c r="U27" s="171">
        <f>+(U9*1000)/(CP!U13*$F27)</f>
        <v>0.76509511993382961</v>
      </c>
      <c r="V27" s="165">
        <f>+(V9*1000)/(CP!V13*$F27)</f>
        <v>0.89127028970618449</v>
      </c>
      <c r="W27" s="166" t="e">
        <f>+(W9*1000)/(CP!W13*$F27)</f>
        <v>#DIV/0!</v>
      </c>
      <c r="X27" s="167">
        <f>+(X9*1000)/(CP!X13*$F27)</f>
        <v>0.88928633368019427</v>
      </c>
      <c r="Y27" s="167" t="e">
        <f>+(Y9*1000)/(CP!Y13*$F27)</f>
        <v>#DIV/0!</v>
      </c>
      <c r="Z27" s="167" t="e">
        <f>+(Z9*1000)/(CP!Z13*$F27)</f>
        <v>#DIV/0!</v>
      </c>
      <c r="AA27" s="168">
        <f>+(AA9*1000)/(CP!AA13*$F27)</f>
        <v>0.89415322580645162</v>
      </c>
      <c r="AB27" s="171" t="e">
        <f>+(AB9*1000)/(CP!AB13*$F27)</f>
        <v>#DIV/0!</v>
      </c>
      <c r="AC27" s="2"/>
      <c r="AH27" s="2"/>
    </row>
    <row r="28" spans="2:34" ht="13" x14ac:dyDescent="0.3">
      <c r="B28" s="69"/>
      <c r="C28" s="7"/>
      <c r="D28" s="33"/>
      <c r="E28" s="70"/>
      <c r="F28" s="144">
        <v>744</v>
      </c>
      <c r="G28" s="164">
        <f>+(G10*1000)/(CP!G14*$F28)</f>
        <v>0.60963626323247477</v>
      </c>
      <c r="H28" s="165">
        <f>+(H10*1000)/(CP!H14*$F28)</f>
        <v>0.65429104800952709</v>
      </c>
      <c r="I28" s="166">
        <f>+(I10*1000)/(CP!I14*$F28)</f>
        <v>0.65415859422667011</v>
      </c>
      <c r="J28" s="167" t="e">
        <f>+(J10*1000)/(CP!J14*$F28)</f>
        <v>#DIV/0!</v>
      </c>
      <c r="K28" s="167">
        <f>+(K10*1000)/(CP!K14*$F28)</f>
        <v>1.2096774193548387</v>
      </c>
      <c r="L28" s="167">
        <f>+(L10*1000)/(CP!L14*$F28)</f>
        <v>2.4193548387096775</v>
      </c>
      <c r="M28" s="168" t="e">
        <f>+(M10*1000)/(CP!M14*$F28)</f>
        <v>#DIV/0!</v>
      </c>
      <c r="N28" s="185">
        <f>+(N10*1000)/(CP!N14*$F28)</f>
        <v>0.71773240885946077</v>
      </c>
      <c r="O28" s="169">
        <f>+(O10*1000)/(CP!O14*$F28)</f>
        <v>0.70827444778440785</v>
      </c>
      <c r="P28" s="170" t="e">
        <f>+(P10*1000)/(CP!P14*$F28)</f>
        <v>#DIV/0!</v>
      </c>
      <c r="Q28" s="170">
        <f>+(Q10*1000)/(CP!Q14*$F28)</f>
        <v>1.2287390029325513</v>
      </c>
      <c r="R28" s="170">
        <f>+(R10*1000)/(CP!R14*$F28)</f>
        <v>0.94072580645161286</v>
      </c>
      <c r="S28" s="170">
        <f>+(S10*1000)/(CP!S14*$F28)</f>
        <v>0.94086021505376349</v>
      </c>
      <c r="T28" s="170">
        <f>+(T10*1000)/(CP!T14*$F28)</f>
        <v>1.3776881720430108</v>
      </c>
      <c r="U28" s="171">
        <f>+(U10*1000)/(CP!U14*$F28)</f>
        <v>1.965725806451613</v>
      </c>
      <c r="V28" s="165">
        <f>+(V10*1000)/(CP!V14*$F28)</f>
        <v>0.88454341928947278</v>
      </c>
      <c r="W28" s="166" t="e">
        <f>+(W10*1000)/(CP!W14*$F28)</f>
        <v>#DIV/0!</v>
      </c>
      <c r="X28" s="167">
        <f>+(X10*1000)/(CP!X14*$F28)</f>
        <v>0.90385993934381026</v>
      </c>
      <c r="Y28" s="167" t="e">
        <f>+(Y10*1000)/(CP!Y14*$F28)</f>
        <v>#DIV/0!</v>
      </c>
      <c r="Z28" s="167" t="e">
        <f>+(Z10*1000)/(CP!Z14*$F28)</f>
        <v>#DIV/0!</v>
      </c>
      <c r="AA28" s="168">
        <f>+(AA10*1000)/(CP!AA14*$F28)</f>
        <v>0.85643355801636978</v>
      </c>
      <c r="AB28" s="171" t="e">
        <f>+(AB10*1000)/(CP!AB14*$F28)</f>
        <v>#DIV/0!</v>
      </c>
      <c r="AC28" s="2"/>
      <c r="AH28" s="2"/>
    </row>
    <row r="29" spans="2:34" ht="13" x14ac:dyDescent="0.3">
      <c r="B29" s="69"/>
      <c r="C29" s="7"/>
      <c r="D29" s="33"/>
      <c r="E29" s="70"/>
      <c r="F29" s="144">
        <v>720</v>
      </c>
      <c r="G29" s="164">
        <f>+(G11*1000)/(CP!G15*$F29)</f>
        <v>0.61996181325449617</v>
      </c>
      <c r="H29" s="165">
        <f>+(H11*1000)/(CP!H15*$F29)</f>
        <v>0.59546600672394467</v>
      </c>
      <c r="I29" s="166">
        <f>+(I11*1000)/(CP!I15*$F29)</f>
        <v>0.59538265147269442</v>
      </c>
      <c r="J29" s="167" t="e">
        <f>+(J11*1000)/(CP!J15*$F29)</f>
        <v>#DIV/0!</v>
      </c>
      <c r="K29" s="167">
        <f>+(K11*1000)/(CP!K15*$F29)</f>
        <v>0.55555555555555558</v>
      </c>
      <c r="L29" s="167">
        <f>+(L11*1000)/(CP!L15*$F29)</f>
        <v>1.5277777777777777</v>
      </c>
      <c r="M29" s="168" t="e">
        <f>+(M11*1000)/(CP!M15*$F29)</f>
        <v>#DIV/0!</v>
      </c>
      <c r="N29" s="185">
        <f>+(N11*1000)/(CP!N15*$F29)</f>
        <v>0.73190223072123684</v>
      </c>
      <c r="O29" s="169">
        <f>+(O11*1000)/(CP!O15*$F29)</f>
        <v>0.72636329797133814</v>
      </c>
      <c r="P29" s="170" t="e">
        <f>+(P11*1000)/(CP!P15*$F29)</f>
        <v>#DIV/0!</v>
      </c>
      <c r="Q29" s="170">
        <f>+(Q11*1000)/(CP!Q15*$F29)</f>
        <v>0.89612068965517244</v>
      </c>
      <c r="R29" s="170">
        <f>+(R11*1000)/(CP!R15*$F29)</f>
        <v>0.89343434343434347</v>
      </c>
      <c r="S29" s="170">
        <f>+(S11*1000)/(CP!S15*$F29)</f>
        <v>1.1111111111111112</v>
      </c>
      <c r="T29" s="170">
        <f>+(T11*1000)/(CP!T15*$F29)</f>
        <v>1.4583333333333333</v>
      </c>
      <c r="U29" s="171">
        <f>+(U11*1000)/(CP!U15*$F29)</f>
        <v>1.25</v>
      </c>
      <c r="V29" s="165">
        <f>+(V11*1000)/(CP!V15*$F29)</f>
        <v>0.96645021645021645</v>
      </c>
      <c r="W29" s="166" t="e">
        <f>+(W11*1000)/(CP!W15*$F29)</f>
        <v>#DIV/0!</v>
      </c>
      <c r="X29" s="167">
        <f>+(X11*1000)/(CP!X15*$F29)</f>
        <v>0.91080074487895712</v>
      </c>
      <c r="Y29" s="167" t="e">
        <f>+(Y11*1000)/(CP!Y15*$F29)</f>
        <v>#DIV/0!</v>
      </c>
      <c r="Z29" s="167" t="e">
        <f>+(Z11*1000)/(CP!Z15*$F29)</f>
        <v>#DIV/0!</v>
      </c>
      <c r="AA29" s="168">
        <f>+(AA11*1000)/(CP!AA15*$F29)</f>
        <v>1.0436692506459948</v>
      </c>
      <c r="AB29" s="171" t="e">
        <f>+(AB11*1000)/(CP!AB15*$F29)</f>
        <v>#DIV/0!</v>
      </c>
      <c r="AC29" s="2"/>
      <c r="AH29" s="2"/>
    </row>
    <row r="30" spans="2:34" ht="13" x14ac:dyDescent="0.3">
      <c r="B30" s="69"/>
      <c r="C30" s="7"/>
      <c r="D30" s="33"/>
      <c r="E30" s="70"/>
      <c r="F30" s="144">
        <v>744</v>
      </c>
      <c r="G30" s="164">
        <f>+(G12*1000)/(CP!G16*$F30)</f>
        <v>0.54058594435842999</v>
      </c>
      <c r="H30" s="165">
        <f>+(H12*1000)/(CP!H16*$F30)</f>
        <v>0.53054412474536339</v>
      </c>
      <c r="I30" s="166">
        <f>+(I12*1000)/(CP!I16*$F30)</f>
        <v>0.53039303606339894</v>
      </c>
      <c r="J30" s="167" t="e">
        <f>+(J12*1000)/(CP!J16*$F30)</f>
        <v>#DIV/0!</v>
      </c>
      <c r="K30" s="167">
        <f>+(K12*1000)/(CP!K16*$F30)</f>
        <v>0.94086021505376349</v>
      </c>
      <c r="L30" s="167">
        <f>+(L12*1000)/(CP!L16*$F30)</f>
        <v>1.814516129032258</v>
      </c>
      <c r="M30" s="168" t="e">
        <f>+(M12*1000)/(CP!M16*$F30)</f>
        <v>#DIV/0!</v>
      </c>
      <c r="N30" s="185">
        <f>+(N12*1000)/(CP!N16*$F30)</f>
        <v>0.66615496567361221</v>
      </c>
      <c r="O30" s="169">
        <f>+(O12*1000)/(CP!O16*$F30)</f>
        <v>0.65949896661294871</v>
      </c>
      <c r="P30" s="170" t="e">
        <f>+(P12*1000)/(CP!P16*$F30)</f>
        <v>#DIV/0!</v>
      </c>
      <c r="Q30" s="170">
        <f>+(Q12*1000)/(CP!Q16*$F30)</f>
        <v>0.87709080047789723</v>
      </c>
      <c r="R30" s="170">
        <f>+(R12*1000)/(CP!R16*$F30)</f>
        <v>0.8600928641251222</v>
      </c>
      <c r="S30" s="170">
        <f>+(S12*1000)/(CP!S16*$F30)</f>
        <v>1.075268817204301</v>
      </c>
      <c r="T30" s="170">
        <f>+(T12*1000)/(CP!T16*$F30)</f>
        <v>0.60483870967741937</v>
      </c>
      <c r="U30" s="171">
        <f>+(U12*1000)/(CP!U16*$F30)</f>
        <v>1.0080645161290323</v>
      </c>
      <c r="V30" s="165">
        <f>+(V12*1000)/(CP!V16*$F30)</f>
        <v>0.90761923048789406</v>
      </c>
      <c r="W30" s="166" t="e">
        <f>+(W12*1000)/(CP!W16*$F30)</f>
        <v>#DIV/0!</v>
      </c>
      <c r="X30" s="167">
        <f>+(X12*1000)/(CP!X16*$F30)</f>
        <v>0.85554492436668494</v>
      </c>
      <c r="Y30" s="167" t="e">
        <f>+(Y12*1000)/(CP!Y16*$F30)</f>
        <v>#DIV/0!</v>
      </c>
      <c r="Z30" s="167" t="e">
        <f>+(Z12*1000)/(CP!Z16*$F30)</f>
        <v>#DIV/0!</v>
      </c>
      <c r="AA30" s="168">
        <f>+(AA12*1000)/(CP!AA16*$F30)</f>
        <v>0.98639830897895409</v>
      </c>
      <c r="AB30" s="171" t="e">
        <f>+(AB12*1000)/(CP!AB16*$F30)</f>
        <v>#DIV/0!</v>
      </c>
      <c r="AC30" s="1"/>
      <c r="AH30" s="2"/>
    </row>
    <row r="31" spans="2:34" ht="13" x14ac:dyDescent="0.3">
      <c r="B31" s="69"/>
      <c r="C31" s="7"/>
      <c r="D31" s="33"/>
      <c r="E31" s="70"/>
      <c r="F31" s="144">
        <v>720</v>
      </c>
      <c r="G31" s="164">
        <f>+(G13*1000)/(CP!G17*$F31)</f>
        <v>0.45798884227699121</v>
      </c>
      <c r="H31" s="165">
        <f>+(H13*1000)/(CP!H17*$F31)</f>
        <v>0.6120207205957171</v>
      </c>
      <c r="I31" s="166">
        <f>+(I13*1000)/(CP!I17*$F31)</f>
        <v>0.61178763067813857</v>
      </c>
      <c r="J31" s="167" t="e">
        <f>+(J13*1000)/(CP!J17*$F31)</f>
        <v>#DIV/0!</v>
      </c>
      <c r="K31" s="167">
        <f>+(K13*1000)/(CP!K17*$F31)</f>
        <v>0.97222222222222221</v>
      </c>
      <c r="L31" s="167">
        <f>+(L13*1000)/(CP!L17*$F31)</f>
        <v>3.6111111111111112</v>
      </c>
      <c r="M31" s="168" t="e">
        <f>+(M13*1000)/(CP!M17*$F31)</f>
        <v>#DIV/0!</v>
      </c>
      <c r="N31" s="185">
        <f>+(N13*1000)/(CP!N17*$F31)</f>
        <v>0.881363486618995</v>
      </c>
      <c r="O31" s="169">
        <f>+(O13*1000)/(CP!O17*$F31)</f>
        <v>0.87344771241830066</v>
      </c>
      <c r="P31" s="170" t="e">
        <f>+(P13*1000)/(CP!P17*$F31)</f>
        <v>#DIV/0!</v>
      </c>
      <c r="Q31" s="170">
        <f>+(Q13*1000)/(CP!Q17*$F31)</f>
        <v>1.122953216374269</v>
      </c>
      <c r="R31" s="170">
        <f>+(R13*1000)/(CP!R17*$F31)</f>
        <v>1.1178819444444446</v>
      </c>
      <c r="S31" s="170">
        <f>+(S13*1000)/(CP!S17*$F31)</f>
        <v>1.1111111111111112</v>
      </c>
      <c r="T31" s="170">
        <f>+(T13*1000)/(CP!T17*$F31)</f>
        <v>1.1805555555555556</v>
      </c>
      <c r="U31" s="171" t="e">
        <f>+(U13*1000)/(CP!U17*$F31)</f>
        <v>#DIV/0!</v>
      </c>
      <c r="V31" s="165">
        <f>+(V13*1000)/(CP!V17*$F31)</f>
        <v>1.3083858858858859</v>
      </c>
      <c r="W31" s="166" t="e">
        <f>+(W13*1000)/(CP!W17*$F31)</f>
        <v>#DIV/0!</v>
      </c>
      <c r="X31" s="167">
        <f>+(X13*1000)/(CP!X17*$F31)</f>
        <v>0.97745870870870866</v>
      </c>
      <c r="Y31" s="167" t="e">
        <f>+(Y13*1000)/(CP!Y17*$F31)</f>
        <v>#DIV/0!</v>
      </c>
      <c r="Z31" s="167" t="e">
        <f>+(Z13*1000)/(CP!Z17*$F31)</f>
        <v>#DIV/0!</v>
      </c>
      <c r="AA31" s="168">
        <f>+(AA13*1000)/(CP!AA17*$F31)</f>
        <v>2.6320945945945944</v>
      </c>
      <c r="AB31" s="171" t="e">
        <f>+(AB13*1000)/(CP!AB17*$F31)</f>
        <v>#DIV/0!</v>
      </c>
      <c r="AC31" s="1"/>
      <c r="AH31" s="2"/>
    </row>
    <row r="32" spans="2:34" ht="13.5" thickBot="1" x14ac:dyDescent="0.35">
      <c r="B32" s="71"/>
      <c r="C32" s="17"/>
      <c r="D32" s="141"/>
      <c r="E32" s="72"/>
      <c r="F32" s="145">
        <v>744</v>
      </c>
      <c r="G32" s="172">
        <f>+(G14*1000)/(CP!G18*$F32)</f>
        <v>0.53326778431060973</v>
      </c>
      <c r="H32" s="173">
        <f>+(H14*1000)/(CP!H18*$F32)</f>
        <v>0.7079856967020981</v>
      </c>
      <c r="I32" s="174">
        <f>+(I14*1000)/(CP!I18*$F32)</f>
        <v>0.70780513274600787</v>
      </c>
      <c r="J32" s="175" t="e">
        <f>+(J14*1000)/(CP!J18*$F32)</f>
        <v>#DIV/0!</v>
      </c>
      <c r="K32" s="175">
        <f>+(K14*1000)/(CP!K18*$F32)</f>
        <v>0.94086021505376349</v>
      </c>
      <c r="L32" s="175">
        <f>+(L14*1000)/(CP!L18*$F32)</f>
        <v>2.553763440860215</v>
      </c>
      <c r="M32" s="176" t="e">
        <f>+(M14*1000)/(CP!M18*$F32)</f>
        <v>#DIV/0!</v>
      </c>
      <c r="N32" s="186">
        <f>+(N14*1000)/(CP!N18*$F32)</f>
        <v>0.88841828705360726</v>
      </c>
      <c r="O32" s="177">
        <f>+(O14*1000)/(CP!O18*$F32)</f>
        <v>0.88680673457838144</v>
      </c>
      <c r="P32" s="178" t="e">
        <f>+(P14*1000)/(CP!P18*$F32)</f>
        <v>#DIV/0!</v>
      </c>
      <c r="Q32" s="178">
        <f>+(Q14*1000)/(CP!Q18*$F32)</f>
        <v>0.90703405017921146</v>
      </c>
      <c r="R32" s="178">
        <f>+(R14*1000)/(CP!R18*$F32)</f>
        <v>0.96908602150537637</v>
      </c>
      <c r="S32" s="178">
        <f>+(S14*1000)/(CP!S18*$F32)</f>
        <v>1.075268817204301</v>
      </c>
      <c r="T32" s="178">
        <f>+(T14*1000)/(CP!T18*$F32)</f>
        <v>1.14247311827957</v>
      </c>
      <c r="U32" s="179">
        <f>+(U14*1000)/(CP!U18*$F32)</f>
        <v>1.4592933947772657</v>
      </c>
      <c r="V32" s="173">
        <f>+(V14*1000)/(CP!V18*$F32)</f>
        <v>0.88909299084030269</v>
      </c>
      <c r="W32" s="174" t="e">
        <f>+(W14*1000)/(CP!W18*$F32)</f>
        <v>#DIV/0!</v>
      </c>
      <c r="X32" s="175">
        <f>+(X14*1000)/(CP!X18*$F32)</f>
        <v>0.89637096774193548</v>
      </c>
      <c r="Y32" s="175" t="e">
        <f>+(Y14*1000)/(CP!Y18*$F32)</f>
        <v>#DIV/0!</v>
      </c>
      <c r="Z32" s="175" t="e">
        <f>+(Z14*1000)/(CP!Z18*$F32)</f>
        <v>#DIV/0!</v>
      </c>
      <c r="AA32" s="176">
        <f>+(AA14*1000)/(CP!AA18*$F32)</f>
        <v>0.87999551971326162</v>
      </c>
      <c r="AB32" s="179" t="e">
        <f>+(AB14*1000)/(CP!AB18*$F32)</f>
        <v>#DIV/0!</v>
      </c>
      <c r="AH32" s="2"/>
    </row>
    <row r="33" spans="5:29" ht="13" x14ac:dyDescent="0.3">
      <c r="E33" s="8"/>
      <c r="F33" s="8">
        <f>SUM(F21:F32)</f>
        <v>8760</v>
      </c>
      <c r="G33" s="170">
        <f>+(G15*1000)/(CP!G19*$F33)</f>
        <v>0.45274339846377121</v>
      </c>
      <c r="H33" s="308">
        <f>+(H15*1000)/(CP!H19*$F33)</f>
        <v>0.4889214191146099</v>
      </c>
      <c r="I33" s="170" t="e">
        <f>+(I15*1000)/(CP!I19*$F33)</f>
        <v>#DIV/0!</v>
      </c>
      <c r="J33" s="170" t="e">
        <f>+(J15*1000)/(CP!J19*$F33)</f>
        <v>#DIV/0!</v>
      </c>
      <c r="K33" s="170" t="e">
        <f>+(K15*1000)/(CP!K19*$F33)</f>
        <v>#DIV/0!</v>
      </c>
      <c r="L33" s="170" t="e">
        <f>+(L15*1000)/(CP!L19*$F33)</f>
        <v>#DIV/0!</v>
      </c>
      <c r="M33" s="170" t="e">
        <f>+(M15*1000)/(CP!M19*$F33)</f>
        <v>#DIV/0!</v>
      </c>
      <c r="N33" s="185">
        <f>+(N15*1000)/(CP!N19*$F33)</f>
        <v>0.55833981475933836</v>
      </c>
      <c r="O33" s="170" t="e">
        <f>+(O15*1000)/(CP!O19*$F33)</f>
        <v>#DIV/0!</v>
      </c>
      <c r="P33" s="170" t="e">
        <f>+(P15*1000)/(CP!P19*$F33)</f>
        <v>#DIV/0!</v>
      </c>
      <c r="Q33" s="170" t="e">
        <f>+(Q15*1000)/(CP!Q19*$F33)</f>
        <v>#DIV/0!</v>
      </c>
      <c r="R33" s="170" t="e">
        <f>+(R15*1000)/(CP!R19*$F33)</f>
        <v>#DIV/0!</v>
      </c>
      <c r="S33" s="170" t="e">
        <f>+(S15*1000)/(CP!S19*$F33)</f>
        <v>#DIV/0!</v>
      </c>
      <c r="T33" s="170" t="e">
        <f>+(T15*1000)/(CP!T19*$F33)</f>
        <v>#DIV/0!</v>
      </c>
      <c r="U33" s="170" t="e">
        <f>+(U15*1000)/(CP!U19*$F33)</f>
        <v>#DIV/0!</v>
      </c>
      <c r="V33" s="308">
        <f>+(V15*1000)/(CP!V19*$F33)</f>
        <v>0.794881750426781</v>
      </c>
      <c r="W33" s="170" t="e">
        <f>+(W15*1000)/(CP!W19*$F33)</f>
        <v>#DIV/0!</v>
      </c>
      <c r="X33" s="170" t="e">
        <f>+(X15*1000)/(CP!X19*$F33)</f>
        <v>#DIV/0!</v>
      </c>
      <c r="Y33" s="170" t="e">
        <f>+(Y15*1000)/(CP!Y19*$F33)</f>
        <v>#DIV/0!</v>
      </c>
      <c r="Z33" s="170" t="e">
        <f>+(Z15*1000)/(CP!Z19*$F33)</f>
        <v>#DIV/0!</v>
      </c>
      <c r="AA33" s="170" t="e">
        <f>+(AA15*1000)/(CP!AA19*$F33)</f>
        <v>#DIV/0!</v>
      </c>
      <c r="AB33" s="170" t="e">
        <f>+(AB15*1000)/(CP!AB19*$F33)</f>
        <v>#DIV/0!</v>
      </c>
      <c r="AC33" s="26"/>
    </row>
    <row r="34" spans="5:29" x14ac:dyDescent="0.25">
      <c r="AA34" s="22"/>
    </row>
    <row r="35" spans="5:29" ht="20" x14ac:dyDescent="0.4">
      <c r="J35" s="629" t="str">
        <f>+F37</f>
        <v>RS</v>
      </c>
      <c r="K35" s="629"/>
      <c r="L35" s="629"/>
      <c r="M35" s="629"/>
      <c r="N35" s="629"/>
      <c r="O35" s="629"/>
    </row>
    <row r="36" spans="5:29" ht="20" x14ac:dyDescent="0.4">
      <c r="F36" s="120" t="s">
        <v>80</v>
      </c>
      <c r="G36" s="120"/>
      <c r="H36" s="22"/>
      <c r="J36" s="629" t="str">
        <f>+F38</f>
        <v>E330</v>
      </c>
      <c r="K36" s="629"/>
      <c r="L36" s="629"/>
      <c r="M36" s="629"/>
      <c r="N36" s="629"/>
      <c r="O36" s="629"/>
    </row>
    <row r="37" spans="5:29" ht="20" x14ac:dyDescent="0.4">
      <c r="F37" s="180" t="str">
        <f>HLOOKUP($A$1,$G$2:$AB$32,16)</f>
        <v>RS</v>
      </c>
      <c r="J37" s="629">
        <f>+F39</f>
        <v>0</v>
      </c>
      <c r="K37" s="629"/>
      <c r="L37" s="629"/>
      <c r="M37" s="629"/>
      <c r="N37" s="629"/>
      <c r="O37" s="629"/>
    </row>
    <row r="38" spans="5:29" x14ac:dyDescent="0.25">
      <c r="F38" s="180" t="str">
        <f>HLOOKUP($A$1,$G$2:$AB$32,17)</f>
        <v>E330</v>
      </c>
    </row>
    <row r="39" spans="5:29" x14ac:dyDescent="0.25">
      <c r="F39" s="180">
        <f>HLOOKUP($A$1,$G$2:$AB$32,18)</f>
        <v>0</v>
      </c>
      <c r="G39" s="306" t="s">
        <v>112</v>
      </c>
      <c r="H39" s="306" t="s">
        <v>113</v>
      </c>
    </row>
    <row r="41" spans="5:29" x14ac:dyDescent="0.25">
      <c r="E41">
        <v>1</v>
      </c>
      <c r="F41" s="183">
        <f>HLOOKUP($A$1,$G$2:$AB$32,20)</f>
        <v>0.51090203106332144</v>
      </c>
      <c r="G41" s="183">
        <f>HLOOKUP($A$1,$G$85:$AB$115,2)</f>
        <v>0.47588528437147382</v>
      </c>
      <c r="H41" s="183">
        <f>HLOOKUP($A$1,$G$110:$AB$122,B111+1)</f>
        <v>0</v>
      </c>
    </row>
    <row r="42" spans="5:29" x14ac:dyDescent="0.25">
      <c r="E42">
        <v>2</v>
      </c>
      <c r="F42" s="183">
        <f>HLOOKUP($A$1,$G$2:$AB$32,21)</f>
        <v>0.57992539375518104</v>
      </c>
      <c r="G42" s="183">
        <f>HLOOKUP($A$1,$G$85:$AB$115,3)</f>
        <v>0.45231579024451612</v>
      </c>
      <c r="H42" s="183">
        <f t="shared" ref="H42:H52" si="1">HLOOKUP($A$1,$G$110:$AB$122,B112+1)</f>
        <v>0</v>
      </c>
    </row>
    <row r="43" spans="5:29" x14ac:dyDescent="0.25">
      <c r="E43">
        <v>3</v>
      </c>
      <c r="F43" s="183">
        <f>HLOOKUP($A$1,$G$2:$AB$32,22)</f>
        <v>0.51611282996325603</v>
      </c>
      <c r="G43" s="183">
        <f>HLOOKUP($A$1,$G$85:$AB$115,4)</f>
        <v>0.5341024692483286</v>
      </c>
      <c r="H43" s="183">
        <f t="shared" si="1"/>
        <v>0</v>
      </c>
    </row>
    <row r="44" spans="5:29" x14ac:dyDescent="0.25">
      <c r="E44">
        <v>4</v>
      </c>
      <c r="F44" s="183">
        <f>HLOOKUP($A$1,$G$2:$AB$32,23)</f>
        <v>0.556287245892509</v>
      </c>
      <c r="G44" s="183">
        <f>HLOOKUP($A$1,$G$85:$AB$115,5)</f>
        <v>0.56682141280995169</v>
      </c>
      <c r="H44" s="183">
        <f t="shared" si="1"/>
        <v>0</v>
      </c>
    </row>
    <row r="45" spans="5:29" x14ac:dyDescent="0.25">
      <c r="E45">
        <v>5</v>
      </c>
      <c r="F45" s="183">
        <f>HLOOKUP($A$1,$G$2:$AB$32,24)</f>
        <v>0.57812015503875969</v>
      </c>
      <c r="G45" s="183">
        <f>HLOOKUP($A$1,$G$85:$AB$115,6)</f>
        <v>0.57204489282460502</v>
      </c>
      <c r="H45" s="183">
        <f t="shared" si="1"/>
        <v>0</v>
      </c>
    </row>
    <row r="46" spans="5:29" x14ac:dyDescent="0.25">
      <c r="E46">
        <v>6</v>
      </c>
      <c r="F46" s="183">
        <f>HLOOKUP($A$1,$G$2:$AB$32,25)</f>
        <v>0.6277704129228654</v>
      </c>
      <c r="G46" s="183">
        <f>HLOOKUP($A$1,$G$85:$AB$115,7)</f>
        <v>0.60533419389249887</v>
      </c>
      <c r="H46" s="183">
        <f t="shared" si="1"/>
        <v>0</v>
      </c>
    </row>
    <row r="47" spans="5:29" x14ac:dyDescent="0.25">
      <c r="E47">
        <v>7</v>
      </c>
      <c r="F47" s="183">
        <f>HLOOKUP($A$1,$G$2:$AB$32,26)</f>
        <v>0.69071152007090708</v>
      </c>
      <c r="G47" s="183">
        <f>HLOOKUP($A$1,$G$85:$AB$115,8)</f>
        <v>0.61385289503843576</v>
      </c>
      <c r="H47" s="183">
        <f t="shared" si="1"/>
        <v>0</v>
      </c>
      <c r="T47" s="196"/>
    </row>
    <row r="48" spans="5:29" x14ac:dyDescent="0.25">
      <c r="E48">
        <v>8</v>
      </c>
      <c r="F48" s="183">
        <f>HLOOKUP($A$1,$G$2:$AB$32,27)</f>
        <v>0.60963626323247477</v>
      </c>
      <c r="G48" s="183">
        <f>HLOOKUP($A$1,$G$85:$AB$115,9)</f>
        <v>0.60931268264383298</v>
      </c>
      <c r="H48" s="183">
        <f t="shared" si="1"/>
        <v>0</v>
      </c>
      <c r="T48" s="196"/>
    </row>
    <row r="49" spans="5:15" x14ac:dyDescent="0.25">
      <c r="E49">
        <v>9</v>
      </c>
      <c r="F49" s="183">
        <f>HLOOKUP($A$1,$G$2:$AB$32,28)</f>
        <v>0.61996181325449617</v>
      </c>
      <c r="G49" s="183">
        <f>HLOOKUP($A$1,$G$85:$AB$115,10)</f>
        <v>0.6060310530993176</v>
      </c>
      <c r="H49" s="183">
        <f t="shared" si="1"/>
        <v>0</v>
      </c>
    </row>
    <row r="50" spans="5:15" x14ac:dyDescent="0.25">
      <c r="E50">
        <v>10</v>
      </c>
      <c r="F50" s="183">
        <f>HLOOKUP($A$1,$G$2:$AB$32,29)</f>
        <v>0.54058594435842999</v>
      </c>
      <c r="G50" s="183">
        <f>HLOOKUP($A$1,$G$85:$AB$115,11)</f>
        <v>0.55629843160316772</v>
      </c>
      <c r="H50" s="183">
        <f t="shared" si="1"/>
        <v>0</v>
      </c>
    </row>
    <row r="51" spans="5:15" x14ac:dyDescent="0.25">
      <c r="E51">
        <v>11</v>
      </c>
      <c r="F51" s="183">
        <f>HLOOKUP($A$1,$G$2:$AB$32,30)</f>
        <v>0.45798884227699121</v>
      </c>
      <c r="G51" s="183">
        <f>HLOOKUP($A$1,$G$85:$AB$115,12)</f>
        <v>0.56459435026248206</v>
      </c>
      <c r="H51" s="183">
        <f t="shared" si="1"/>
        <v>0</v>
      </c>
    </row>
    <row r="52" spans="5:15" x14ac:dyDescent="0.25">
      <c r="E52">
        <v>12</v>
      </c>
      <c r="F52" s="183">
        <f>HLOOKUP($A$1,$G$2:$AB$32,31)</f>
        <v>0.53326778431060973</v>
      </c>
      <c r="G52" s="183">
        <f>HLOOKUP($A$1,$G$85:$AB$115,13)</f>
        <v>0.62345047152488475</v>
      </c>
      <c r="H52" s="183">
        <f t="shared" si="1"/>
        <v>0</v>
      </c>
    </row>
    <row r="53" spans="5:15" ht="13" x14ac:dyDescent="0.3">
      <c r="H53" s="197"/>
    </row>
    <row r="60" spans="5:15" x14ac:dyDescent="0.25">
      <c r="K60" s="22"/>
      <c r="L60" s="196">
        <f>+M15*1000</f>
        <v>0</v>
      </c>
      <c r="M60" s="306" t="s">
        <v>81</v>
      </c>
      <c r="N60">
        <f>744+672+744+720</f>
        <v>2880</v>
      </c>
      <c r="O60" s="305">
        <f>+L60/N60</f>
        <v>0</v>
      </c>
    </row>
    <row r="61" spans="5:15" x14ac:dyDescent="0.25">
      <c r="L61">
        <v>0.04</v>
      </c>
      <c r="M61" s="306" t="s">
        <v>82</v>
      </c>
      <c r="N61">
        <f>+N60</f>
        <v>2880</v>
      </c>
      <c r="O61">
        <f>+N61*L61</f>
        <v>115.2</v>
      </c>
    </row>
    <row r="62" spans="5:15" x14ac:dyDescent="0.25">
      <c r="K62" s="194"/>
      <c r="N62" s="21"/>
    </row>
    <row r="63" spans="5:15" x14ac:dyDescent="0.25">
      <c r="K63" s="194"/>
      <c r="L63">
        <f>+L61*(744+672+744+720)</f>
        <v>115.2</v>
      </c>
      <c r="N63" s="21"/>
    </row>
    <row r="64" spans="5:15" x14ac:dyDescent="0.25">
      <c r="K64" s="194"/>
      <c r="N64" s="21"/>
    </row>
    <row r="65" spans="11:29" x14ac:dyDescent="0.25">
      <c r="K65" s="194"/>
      <c r="N65" s="21"/>
    </row>
    <row r="66" spans="11:29" x14ac:dyDescent="0.25">
      <c r="K66" s="194"/>
      <c r="N66" s="21"/>
    </row>
    <row r="67" spans="11:29" x14ac:dyDescent="0.25">
      <c r="K67" s="194"/>
      <c r="N67" s="21"/>
    </row>
    <row r="68" spans="11:29" x14ac:dyDescent="0.25">
      <c r="K68" s="194"/>
      <c r="N68" s="21"/>
    </row>
    <row r="69" spans="11:29" x14ac:dyDescent="0.25">
      <c r="K69" s="194"/>
      <c r="N69" s="21"/>
    </row>
    <row r="70" spans="11:29" x14ac:dyDescent="0.25">
      <c r="K70" s="194"/>
      <c r="N70" s="21"/>
    </row>
    <row r="71" spans="11:29" x14ac:dyDescent="0.25">
      <c r="K71" s="194"/>
      <c r="N71" s="21"/>
    </row>
    <row r="72" spans="11:29" x14ac:dyDescent="0.25">
      <c r="K72" s="194"/>
      <c r="N72" s="21"/>
    </row>
    <row r="73" spans="11:29" x14ac:dyDescent="0.25">
      <c r="K73" s="194"/>
      <c r="N73" s="21"/>
    </row>
    <row r="74" spans="11:29" x14ac:dyDescent="0.25">
      <c r="K74" s="194"/>
    </row>
    <row r="75" spans="11:29" x14ac:dyDescent="0.25">
      <c r="K75" s="194"/>
    </row>
    <row r="77" spans="11:29" x14ac:dyDescent="0.25">
      <c r="AC77" t="s">
        <v>6</v>
      </c>
    </row>
    <row r="81" spans="2:29" x14ac:dyDescent="0.25">
      <c r="B81" s="306" t="s">
        <v>152</v>
      </c>
    </row>
    <row r="82" spans="2:29" x14ac:dyDescent="0.25">
      <c r="G82" s="3" t="s">
        <v>3</v>
      </c>
      <c r="H82" s="3" t="s">
        <v>4</v>
      </c>
      <c r="I82" s="3" t="s">
        <v>4</v>
      </c>
      <c r="J82" s="3" t="s">
        <v>4</v>
      </c>
      <c r="K82" s="3" t="s">
        <v>4</v>
      </c>
      <c r="L82" s="3" t="s">
        <v>4</v>
      </c>
      <c r="M82" s="3" t="s">
        <v>4</v>
      </c>
      <c r="N82" s="3" t="s">
        <v>5</v>
      </c>
      <c r="O82" s="3" t="s">
        <v>9</v>
      </c>
      <c r="P82" s="3" t="s">
        <v>9</v>
      </c>
      <c r="Q82" s="3" t="s">
        <v>9</v>
      </c>
      <c r="R82" s="3" t="s">
        <v>9</v>
      </c>
      <c r="S82" s="3" t="s">
        <v>9</v>
      </c>
      <c r="T82" s="3" t="s">
        <v>9</v>
      </c>
      <c r="U82" s="3" t="s">
        <v>9</v>
      </c>
      <c r="V82" s="3" t="s">
        <v>11</v>
      </c>
      <c r="W82" s="3" t="s">
        <v>10</v>
      </c>
      <c r="X82" s="3" t="s">
        <v>10</v>
      </c>
      <c r="Y82" s="3" t="s">
        <v>10</v>
      </c>
      <c r="Z82" s="3" t="s">
        <v>10</v>
      </c>
      <c r="AA82" s="3" t="s">
        <v>10</v>
      </c>
      <c r="AB82" s="3" t="s">
        <v>6</v>
      </c>
      <c r="AC82" t="s">
        <v>110</v>
      </c>
    </row>
    <row r="83" spans="2:29" x14ac:dyDescent="0.25">
      <c r="B83" t="s">
        <v>0</v>
      </c>
      <c r="C83" t="s">
        <v>1</v>
      </c>
      <c r="D83" t="s">
        <v>2</v>
      </c>
      <c r="G83" s="3" t="s">
        <v>7</v>
      </c>
      <c r="H83" s="3" t="s">
        <v>8</v>
      </c>
      <c r="I83" s="3" t="s">
        <v>27</v>
      </c>
      <c r="J83" s="3" t="s">
        <v>28</v>
      </c>
      <c r="K83" s="3" t="s">
        <v>29</v>
      </c>
      <c r="L83" s="3" t="s">
        <v>30</v>
      </c>
      <c r="M83" s="3" t="s">
        <v>31</v>
      </c>
      <c r="N83" s="3"/>
      <c r="O83" s="3" t="s">
        <v>32</v>
      </c>
      <c r="P83" s="3" t="s">
        <v>28</v>
      </c>
      <c r="Q83" s="3" t="s">
        <v>29</v>
      </c>
      <c r="R83" s="3" t="s">
        <v>30</v>
      </c>
      <c r="S83" s="3" t="s">
        <v>31</v>
      </c>
      <c r="T83" s="3" t="s">
        <v>33</v>
      </c>
      <c r="U83" s="3" t="s">
        <v>34</v>
      </c>
      <c r="V83" s="3"/>
      <c r="W83" s="3" t="s">
        <v>29</v>
      </c>
      <c r="X83" s="3" t="s">
        <v>46</v>
      </c>
      <c r="Y83" s="3" t="s">
        <v>31</v>
      </c>
      <c r="Z83" s="3" t="s">
        <v>47</v>
      </c>
      <c r="AA83" s="3" t="s">
        <v>34</v>
      </c>
      <c r="AB83" s="3"/>
      <c r="AC83" t="s">
        <v>111</v>
      </c>
    </row>
    <row r="84" spans="2:29" x14ac:dyDescent="0.25">
      <c r="G84" s="3"/>
      <c r="H84" s="3"/>
      <c r="I84" s="3" t="s">
        <v>35</v>
      </c>
      <c r="J84" s="3" t="s">
        <v>36</v>
      </c>
      <c r="K84" s="3" t="s">
        <v>37</v>
      </c>
      <c r="L84" s="3" t="s">
        <v>38</v>
      </c>
      <c r="M84" s="3" t="s">
        <v>39</v>
      </c>
      <c r="N84" s="3"/>
      <c r="O84" s="3" t="s">
        <v>40</v>
      </c>
      <c r="P84" s="3" t="s">
        <v>41</v>
      </c>
      <c r="Q84" s="3" t="s">
        <v>42</v>
      </c>
      <c r="R84" s="3" t="s">
        <v>38</v>
      </c>
      <c r="S84" s="3" t="s">
        <v>43</v>
      </c>
      <c r="T84" s="3" t="s">
        <v>44</v>
      </c>
      <c r="U84" s="3" t="s">
        <v>45</v>
      </c>
      <c r="V84" s="3"/>
      <c r="W84" s="3" t="s">
        <v>42</v>
      </c>
      <c r="X84" s="3" t="s">
        <v>48</v>
      </c>
      <c r="Y84" s="3" t="s">
        <v>43</v>
      </c>
      <c r="Z84" s="3" t="s">
        <v>44</v>
      </c>
      <c r="AA84" s="3" t="s">
        <v>45</v>
      </c>
      <c r="AB84" s="3"/>
      <c r="AC84" s="3"/>
    </row>
    <row r="85" spans="2:29" x14ac:dyDescent="0.25">
      <c r="G85" s="153">
        <v>1</v>
      </c>
      <c r="H85" s="153">
        <f t="shared" ref="H85:AB85" si="2">+G85+1</f>
        <v>2</v>
      </c>
      <c r="I85" s="153">
        <f t="shared" si="2"/>
        <v>3</v>
      </c>
      <c r="J85" s="153">
        <f t="shared" si="2"/>
        <v>4</v>
      </c>
      <c r="K85" s="153">
        <f t="shared" si="2"/>
        <v>5</v>
      </c>
      <c r="L85" s="153">
        <f t="shared" si="2"/>
        <v>6</v>
      </c>
      <c r="M85" s="153">
        <f t="shared" si="2"/>
        <v>7</v>
      </c>
      <c r="N85" s="153">
        <f t="shared" si="2"/>
        <v>8</v>
      </c>
      <c r="O85" s="153">
        <f t="shared" si="2"/>
        <v>9</v>
      </c>
      <c r="P85" s="153">
        <f t="shared" si="2"/>
        <v>10</v>
      </c>
      <c r="Q85" s="153">
        <f t="shared" si="2"/>
        <v>11</v>
      </c>
      <c r="R85" s="153">
        <f t="shared" si="2"/>
        <v>12</v>
      </c>
      <c r="S85" s="153">
        <f t="shared" si="2"/>
        <v>13</v>
      </c>
      <c r="T85" s="153">
        <f t="shared" si="2"/>
        <v>14</v>
      </c>
      <c r="U85" s="153">
        <f t="shared" si="2"/>
        <v>15</v>
      </c>
      <c r="V85" s="153">
        <f t="shared" si="2"/>
        <v>16</v>
      </c>
      <c r="W85" s="153">
        <f t="shared" si="2"/>
        <v>17</v>
      </c>
      <c r="X85" s="441">
        <f t="shared" si="2"/>
        <v>18</v>
      </c>
      <c r="Y85" s="441">
        <f t="shared" si="2"/>
        <v>19</v>
      </c>
      <c r="Z85" s="441">
        <f t="shared" si="2"/>
        <v>20</v>
      </c>
      <c r="AA85" s="153">
        <f t="shared" si="2"/>
        <v>21</v>
      </c>
      <c r="AB85" s="153">
        <f t="shared" si="2"/>
        <v>22</v>
      </c>
    </row>
    <row r="86" spans="2:29" x14ac:dyDescent="0.25">
      <c r="B86">
        <v>1</v>
      </c>
      <c r="F86">
        <v>744</v>
      </c>
      <c r="G86" s="21">
        <v>0.47588528437147382</v>
      </c>
      <c r="H86" s="21">
        <v>0.64516414454244819</v>
      </c>
      <c r="I86" s="21">
        <v>0.64509431564899467</v>
      </c>
      <c r="J86" s="21" t="e">
        <v>#DIV/0!</v>
      </c>
      <c r="K86" s="21">
        <v>0.70645643585744688</v>
      </c>
      <c r="L86" s="21">
        <v>1.2484130807717255</v>
      </c>
      <c r="M86" s="21" t="e">
        <v>#DIV/0!</v>
      </c>
      <c r="N86" s="21">
        <v>0.77648862260600693</v>
      </c>
      <c r="O86" s="21">
        <v>0.75745097191611643</v>
      </c>
      <c r="P86" s="21" t="e">
        <v>#DIV/0!</v>
      </c>
      <c r="Q86" s="21">
        <v>0.87057308865856919</v>
      </c>
      <c r="R86" s="21">
        <v>0.88525825570981931</v>
      </c>
      <c r="S86" s="21">
        <v>1.1092347752983727</v>
      </c>
      <c r="T86" s="21" t="e">
        <v>#DIV/0!</v>
      </c>
      <c r="U86" s="21" t="e">
        <v>#DIV/0!</v>
      </c>
      <c r="V86" s="21">
        <v>1.2955450332240339</v>
      </c>
      <c r="W86" s="21" t="e">
        <v>#DIV/0!</v>
      </c>
      <c r="X86" s="21">
        <v>0.86203814137708334</v>
      </c>
      <c r="Y86" s="21" t="e">
        <v>#DIV/0!</v>
      </c>
      <c r="Z86" s="21" t="e">
        <v>#DIV/0!</v>
      </c>
      <c r="AA86" s="21">
        <v>1.7898405679594258</v>
      </c>
      <c r="AB86" s="21">
        <v>2.6009573357605902</v>
      </c>
      <c r="AC86">
        <v>0.59077429567835393</v>
      </c>
    </row>
    <row r="87" spans="2:29" x14ac:dyDescent="0.25">
      <c r="B87">
        <v>2</v>
      </c>
      <c r="F87">
        <v>672</v>
      </c>
      <c r="G87" s="21">
        <v>0.45231579024451612</v>
      </c>
      <c r="H87" s="21">
        <v>0.74892932142146573</v>
      </c>
      <c r="I87" s="21">
        <v>0.74870778947449279</v>
      </c>
      <c r="J87" s="21" t="e">
        <v>#DIV/0!</v>
      </c>
      <c r="K87" s="21">
        <v>0.9947723430577845</v>
      </c>
      <c r="L87" s="21">
        <v>1.3673398035207553</v>
      </c>
      <c r="M87" s="21" t="e">
        <v>#DIV/0!</v>
      </c>
      <c r="N87" s="21">
        <v>0.8699245036365344</v>
      </c>
      <c r="O87" s="21">
        <v>0.84324169880502031</v>
      </c>
      <c r="P87" s="21" t="e">
        <v>#DIV/0!</v>
      </c>
      <c r="Q87" s="21">
        <v>0.97186389777318594</v>
      </c>
      <c r="R87" s="21">
        <v>1.0238178092003993</v>
      </c>
      <c r="S87" s="21">
        <v>1.0867339373741303</v>
      </c>
      <c r="T87" s="21" t="e">
        <v>#DIV/0!</v>
      </c>
      <c r="U87" s="21" t="e">
        <v>#DIV/0!</v>
      </c>
      <c r="V87" s="21">
        <v>1.1165564968866193</v>
      </c>
      <c r="W87" s="21" t="e">
        <v>#DIV/0!</v>
      </c>
      <c r="X87" s="21">
        <v>1.0267355259352577</v>
      </c>
      <c r="Y87" s="21" t="e">
        <v>#DIV/0!</v>
      </c>
      <c r="Z87" s="21" t="e">
        <v>#DIV/0!</v>
      </c>
      <c r="AA87" s="21">
        <v>1.2016786181576591</v>
      </c>
      <c r="AB87" s="21">
        <v>3.771949658197618</v>
      </c>
      <c r="AC87">
        <v>0.63824520445138477</v>
      </c>
    </row>
    <row r="88" spans="2:29" x14ac:dyDescent="0.25">
      <c r="B88">
        <v>3</v>
      </c>
      <c r="F88">
        <v>744</v>
      </c>
      <c r="G88" s="21">
        <v>0.5341024692483286</v>
      </c>
      <c r="H88" s="21">
        <v>0.69080919639688831</v>
      </c>
      <c r="I88" s="21">
        <v>0.69056353495518552</v>
      </c>
      <c r="J88" s="21" t="e">
        <v>#DIV/0!</v>
      </c>
      <c r="K88" s="21">
        <v>1.2005703286299481</v>
      </c>
      <c r="L88" s="21">
        <v>1.3915168835737142</v>
      </c>
      <c r="M88" s="21" t="e">
        <v>#DIV/0!</v>
      </c>
      <c r="N88" s="21">
        <v>0.78665525469906139</v>
      </c>
      <c r="O88" s="21">
        <v>0.76873960590055646</v>
      </c>
      <c r="P88" s="21" t="e">
        <v>#DIV/0!</v>
      </c>
      <c r="Q88" s="21">
        <v>0.90621921402127581</v>
      </c>
      <c r="R88" s="21">
        <v>0.88057276118939543</v>
      </c>
      <c r="S88" s="21">
        <v>0.98713487037387837</v>
      </c>
      <c r="T88" s="21" t="e">
        <v>#DIV/0!</v>
      </c>
      <c r="U88" s="21" t="e">
        <v>#DIV/0!</v>
      </c>
      <c r="V88" s="21">
        <v>1.0539911352136213</v>
      </c>
      <c r="W88" s="21" t="e">
        <v>#DIV/0!</v>
      </c>
      <c r="X88" s="21">
        <v>0.9423607441743419</v>
      </c>
      <c r="Y88" s="21" t="e">
        <v>#DIV/0!</v>
      </c>
      <c r="Z88" s="21" t="e">
        <v>#DIV/0!</v>
      </c>
      <c r="AA88" s="21">
        <v>1.1083647348683927</v>
      </c>
      <c r="AB88" s="21">
        <v>3.8749278705795493</v>
      </c>
      <c r="AC88">
        <v>0.65444252394907587</v>
      </c>
    </row>
    <row r="89" spans="2:29" x14ac:dyDescent="0.25">
      <c r="B89">
        <v>4</v>
      </c>
      <c r="F89">
        <v>720</v>
      </c>
      <c r="G89" s="21">
        <v>0.56682141280995169</v>
      </c>
      <c r="H89" s="21">
        <v>0.60458101957117594</v>
      </c>
      <c r="I89" s="21">
        <v>0.6044893889343389</v>
      </c>
      <c r="J89" s="21" t="e">
        <v>#DIV/0!</v>
      </c>
      <c r="K89" s="21">
        <v>0.63080221889697319</v>
      </c>
      <c r="L89" s="21">
        <v>1.1822602014164934</v>
      </c>
      <c r="M89" s="21" t="e">
        <v>#DIV/0!</v>
      </c>
      <c r="N89" s="21">
        <v>0.73762520046463276</v>
      </c>
      <c r="O89" s="21">
        <v>0.7217324606569252</v>
      </c>
      <c r="P89" s="21" t="e">
        <v>#DIV/0!</v>
      </c>
      <c r="Q89" s="21">
        <v>0.90632191614555602</v>
      </c>
      <c r="R89" s="21">
        <v>0.80756016264080788</v>
      </c>
      <c r="S89" s="21">
        <v>0.95496187114555953</v>
      </c>
      <c r="T89" s="21" t="e">
        <v>#DIV/0!</v>
      </c>
      <c r="U89" s="21" t="e">
        <v>#DIV/0!</v>
      </c>
      <c r="V89" s="21">
        <v>0.87996735479463262</v>
      </c>
      <c r="W89" s="21" t="e">
        <v>#DIV/0!</v>
      </c>
      <c r="X89" s="21">
        <v>0.87732522216138997</v>
      </c>
      <c r="Y89" s="21" t="e">
        <v>#DIV/0!</v>
      </c>
      <c r="Z89" s="21" t="e">
        <v>#DIV/0!</v>
      </c>
      <c r="AA89" s="21">
        <v>0.88504993980702407</v>
      </c>
      <c r="AB89" s="21" t="e">
        <v>#DIV/0!</v>
      </c>
      <c r="AC89">
        <v>0.6468925859522614</v>
      </c>
    </row>
    <row r="90" spans="2:29" x14ac:dyDescent="0.25">
      <c r="B90">
        <v>5</v>
      </c>
      <c r="F90">
        <v>744</v>
      </c>
      <c r="G90" s="21">
        <v>0.57204489282460502</v>
      </c>
      <c r="H90" s="21">
        <v>0.60577344049367021</v>
      </c>
      <c r="I90" s="21">
        <v>0.60564159568025289</v>
      </c>
      <c r="J90" s="21" t="e">
        <v>#DIV/0!</v>
      </c>
      <c r="K90" s="21">
        <v>0.9338007858178049</v>
      </c>
      <c r="L90" s="21">
        <v>1.1749481011929988</v>
      </c>
      <c r="M90" s="21" t="e">
        <v>#DIV/0!</v>
      </c>
      <c r="N90" s="21">
        <v>0.75157088292006324</v>
      </c>
      <c r="O90" s="21">
        <v>0.72932883776728463</v>
      </c>
      <c r="P90" s="21" t="e">
        <v>#DIV/0!</v>
      </c>
      <c r="Q90" s="21">
        <v>0.96207335942956018</v>
      </c>
      <c r="R90" s="21">
        <v>0.85644611663318637</v>
      </c>
      <c r="S90" s="21">
        <v>0.97439315684693906</v>
      </c>
      <c r="T90" s="21" t="e">
        <v>#DIV/0!</v>
      </c>
      <c r="U90" s="21" t="e">
        <v>#DIV/0!</v>
      </c>
      <c r="V90" s="21">
        <v>0.95676750252411935</v>
      </c>
      <c r="W90" s="21" t="e">
        <v>#DIV/0!</v>
      </c>
      <c r="X90" s="21">
        <v>0.93294182229176281</v>
      </c>
      <c r="Y90" s="21" t="e">
        <v>#DIV/0!</v>
      </c>
      <c r="Z90" s="21" t="e">
        <v>#DIV/0!</v>
      </c>
      <c r="AA90" s="21">
        <v>0.97259787826896182</v>
      </c>
      <c r="AB90" s="21" t="e">
        <v>#DIV/0!</v>
      </c>
      <c r="AC90">
        <v>0.65989021807798509</v>
      </c>
    </row>
    <row r="91" spans="2:29" x14ac:dyDescent="0.25">
      <c r="B91">
        <v>6</v>
      </c>
      <c r="F91">
        <v>720</v>
      </c>
      <c r="G91" s="21">
        <v>0.60533419389249887</v>
      </c>
      <c r="H91" s="21">
        <v>0.61947699184144434</v>
      </c>
      <c r="I91" s="21">
        <v>0.61936426795882393</v>
      </c>
      <c r="J91" s="21" t="e">
        <v>#DIV/0!</v>
      </c>
      <c r="K91" s="21">
        <v>0.82095902061405257</v>
      </c>
      <c r="L91" s="21">
        <v>0.97233195991836363</v>
      </c>
      <c r="M91" s="21" t="e">
        <v>#DIV/0!</v>
      </c>
      <c r="N91" s="21">
        <v>0.75743089143701348</v>
      </c>
      <c r="O91" s="21">
        <v>0.74556444410497802</v>
      </c>
      <c r="P91" s="21" t="e">
        <v>#DIV/0!</v>
      </c>
      <c r="Q91" s="21">
        <v>0.83852890656569556</v>
      </c>
      <c r="R91" s="21">
        <v>0.81760379245473747</v>
      </c>
      <c r="S91" s="21">
        <v>0.95350887594347677</v>
      </c>
      <c r="T91" s="21" t="e">
        <v>#DIV/0!</v>
      </c>
      <c r="U91" s="21" t="e">
        <v>#DIV/0!</v>
      </c>
      <c r="V91" s="21">
        <v>0.99570960464035041</v>
      </c>
      <c r="W91" s="21" t="e">
        <v>#DIV/0!</v>
      </c>
      <c r="X91" s="21">
        <v>0.91561672640699632</v>
      </c>
      <c r="Y91" s="21" t="e">
        <v>#DIV/0!</v>
      </c>
      <c r="Z91" s="21" t="e">
        <v>#DIV/0!</v>
      </c>
      <c r="AA91" s="21">
        <v>1.0391778075888998</v>
      </c>
      <c r="AB91" s="21" t="e">
        <v>#DIV/0!</v>
      </c>
      <c r="AC91">
        <v>0.67665255050040252</v>
      </c>
    </row>
    <row r="92" spans="2:29" x14ac:dyDescent="0.25">
      <c r="B92">
        <v>7</v>
      </c>
      <c r="F92">
        <v>744</v>
      </c>
      <c r="G92" s="21">
        <v>0.61385289503843576</v>
      </c>
      <c r="H92" s="21">
        <v>0.60259079112465019</v>
      </c>
      <c r="I92" s="21">
        <v>0.602527588823635</v>
      </c>
      <c r="J92" s="21" t="e">
        <v>#DIV/0!</v>
      </c>
      <c r="K92" s="21">
        <v>0.74453305151684557</v>
      </c>
      <c r="L92" s="21">
        <v>0.83314670434923099</v>
      </c>
      <c r="M92" s="21" t="e">
        <v>#DIV/0!</v>
      </c>
      <c r="N92" s="21">
        <v>0.76119979579459829</v>
      </c>
      <c r="O92" s="21">
        <v>0.74320519441567467</v>
      </c>
      <c r="P92" s="21" t="e">
        <v>#DIV/0!</v>
      </c>
      <c r="Q92" s="21">
        <v>0.9100402273419802</v>
      </c>
      <c r="R92" s="21">
        <v>0.84984244484879656</v>
      </c>
      <c r="S92" s="21">
        <v>0.97420236535617699</v>
      </c>
      <c r="T92" s="21" t="e">
        <v>#DIV/0!</v>
      </c>
      <c r="U92" s="21" t="e">
        <v>#DIV/0!</v>
      </c>
      <c r="V92" s="21">
        <v>0.7864750689208192</v>
      </c>
      <c r="W92" s="21" t="e">
        <v>#DIV/0!</v>
      </c>
      <c r="X92" s="21">
        <v>0.88444127232723091</v>
      </c>
      <c r="Y92" s="21" t="e">
        <v>#DIV/0!</v>
      </c>
      <c r="Z92" s="21" t="e">
        <v>#DIV/0!</v>
      </c>
      <c r="AA92" s="21">
        <v>0.76121425007872079</v>
      </c>
      <c r="AB92" s="21" t="e">
        <v>#DIV/0!</v>
      </c>
      <c r="AC92">
        <v>0.68002608715775392</v>
      </c>
    </row>
    <row r="93" spans="2:29" x14ac:dyDescent="0.25">
      <c r="B93">
        <v>8</v>
      </c>
      <c r="F93">
        <v>744</v>
      </c>
      <c r="G93" s="21">
        <v>0.60931268264383298</v>
      </c>
      <c r="H93" s="21">
        <v>0.61655274440193686</v>
      </c>
      <c r="I93" s="21">
        <v>0.6164349226290361</v>
      </c>
      <c r="J93" s="21" t="e">
        <v>#DIV/0!</v>
      </c>
      <c r="K93" s="21">
        <v>0.93660609489302338</v>
      </c>
      <c r="L93" s="21">
        <v>0.97834798420853331</v>
      </c>
      <c r="M93" s="21" t="e">
        <v>#DIV/0!</v>
      </c>
      <c r="N93" s="21">
        <v>0.76045559221698644</v>
      </c>
      <c r="O93" s="21">
        <v>0.74347799135443049</v>
      </c>
      <c r="P93" s="21" t="e">
        <v>#DIV/0!</v>
      </c>
      <c r="Q93" s="21">
        <v>0.91160781209007979</v>
      </c>
      <c r="R93" s="21">
        <v>0.84839780830788225</v>
      </c>
      <c r="S93" s="21">
        <v>1.0118160444382189</v>
      </c>
      <c r="T93" s="21" t="e">
        <v>#DIV/0!</v>
      </c>
      <c r="U93" s="21" t="e">
        <v>#DIV/0!</v>
      </c>
      <c r="V93" s="21">
        <v>0.91188080775050828</v>
      </c>
      <c r="W93" s="21" t="e">
        <v>#DIV/0!</v>
      </c>
      <c r="X93" s="21">
        <v>0.93182213082124399</v>
      </c>
      <c r="Y93" s="21" t="e">
        <v>#DIV/0!</v>
      </c>
      <c r="Z93" s="21" t="e">
        <v>#DIV/0!</v>
      </c>
      <c r="AA93" s="21">
        <v>0.90816773203232193</v>
      </c>
      <c r="AB93" s="21" t="e">
        <v>#DIV/0!</v>
      </c>
      <c r="AC93">
        <v>0.68326869306776761</v>
      </c>
    </row>
    <row r="94" spans="2:29" x14ac:dyDescent="0.25">
      <c r="B94">
        <v>9</v>
      </c>
      <c r="F94">
        <v>720</v>
      </c>
      <c r="G94" s="21">
        <v>0.6060310530993176</v>
      </c>
      <c r="H94" s="21">
        <v>0.63693517138228872</v>
      </c>
      <c r="I94" s="21">
        <v>0.63682132145907233</v>
      </c>
      <c r="J94" s="21" t="e">
        <v>#DIV/0!</v>
      </c>
      <c r="K94" s="21">
        <v>1.0039424737221265</v>
      </c>
      <c r="L94" s="21">
        <v>1.0566858674722062</v>
      </c>
      <c r="M94" s="21" t="e">
        <v>#DIV/0!</v>
      </c>
      <c r="N94" s="21">
        <v>0.75557141058843291</v>
      </c>
      <c r="O94" s="21">
        <v>0.74173209029717757</v>
      </c>
      <c r="P94" s="21" t="e">
        <v>#DIV/0!</v>
      </c>
      <c r="Q94" s="21">
        <v>0.85672698929070934</v>
      </c>
      <c r="R94" s="21">
        <v>0.82439201512507543</v>
      </c>
      <c r="S94" s="21">
        <v>0.95559534589177986</v>
      </c>
      <c r="T94" s="21" t="e">
        <v>#DIV/0!</v>
      </c>
      <c r="U94" s="21" t="e">
        <v>#DIV/0!</v>
      </c>
      <c r="V94" s="21">
        <v>0.90427534265663656</v>
      </c>
      <c r="W94" s="21" t="e">
        <v>#DIV/0!</v>
      </c>
      <c r="X94" s="21">
        <v>0.97856472974718889</v>
      </c>
      <c r="Y94" s="21" t="e">
        <v>#DIV/0!</v>
      </c>
      <c r="Z94" s="21" t="e">
        <v>#DIV/0!</v>
      </c>
      <c r="AA94" s="21">
        <v>0.89024322514890519</v>
      </c>
      <c r="AB94" s="21" t="e">
        <v>#DIV/0!</v>
      </c>
      <c r="AC94">
        <v>0.68001362037916668</v>
      </c>
    </row>
    <row r="95" spans="2:29" x14ac:dyDescent="0.25">
      <c r="B95">
        <v>10</v>
      </c>
      <c r="F95">
        <v>744</v>
      </c>
      <c r="G95" s="21">
        <v>0.55629843160316772</v>
      </c>
      <c r="H95" s="21">
        <v>0.58284317877300562</v>
      </c>
      <c r="I95" s="21">
        <v>0.58275180900979218</v>
      </c>
      <c r="J95" s="21" t="e">
        <v>#DIV/0!</v>
      </c>
      <c r="K95" s="21">
        <v>0.65556395561621561</v>
      </c>
      <c r="L95" s="21">
        <v>1.0835499309402525</v>
      </c>
      <c r="M95" s="21" t="e">
        <v>#DIV/0!</v>
      </c>
      <c r="N95" s="21">
        <v>0.71868572140641562</v>
      </c>
      <c r="O95" s="21">
        <v>0.70481007559353259</v>
      </c>
      <c r="P95" s="21" t="e">
        <v>#DIV/0!</v>
      </c>
      <c r="Q95" s="21">
        <v>0.81432065883605775</v>
      </c>
      <c r="R95" s="21">
        <v>0.79673429683696628</v>
      </c>
      <c r="S95" s="21">
        <v>0.96772996521643773</v>
      </c>
      <c r="T95" s="21" t="e">
        <v>#DIV/0!</v>
      </c>
      <c r="U95" s="21" t="e">
        <v>#DIV/0!</v>
      </c>
      <c r="V95" s="21">
        <v>0.92348642775387246</v>
      </c>
      <c r="W95" s="21" t="e">
        <v>#DIV/0!</v>
      </c>
      <c r="X95" s="21">
        <v>0.92375924981603907</v>
      </c>
      <c r="Y95" s="21" t="e">
        <v>#DIV/0!</v>
      </c>
      <c r="Z95" s="21" t="e">
        <v>#DIV/0!</v>
      </c>
      <c r="AA95" s="21">
        <v>0.93338744487699377</v>
      </c>
      <c r="AB95" s="21" t="e">
        <v>#DIV/0!</v>
      </c>
      <c r="AC95">
        <v>0.64081988649609789</v>
      </c>
    </row>
    <row r="96" spans="2:29" x14ac:dyDescent="0.25">
      <c r="B96">
        <v>11</v>
      </c>
      <c r="F96">
        <v>720</v>
      </c>
      <c r="G96" s="21">
        <v>0.56459435026248206</v>
      </c>
      <c r="H96" s="21">
        <v>0.64053717243879527</v>
      </c>
      <c r="I96" s="21">
        <v>0.64055044573736397</v>
      </c>
      <c r="J96" s="21" t="e">
        <v>#DIV/0!</v>
      </c>
      <c r="K96" s="21">
        <v>0.871644922029156</v>
      </c>
      <c r="L96" s="21">
        <v>1.243711476396556</v>
      </c>
      <c r="M96" s="21" t="e">
        <v>#DIV/0!</v>
      </c>
      <c r="N96" s="21">
        <v>0.75207178661046947</v>
      </c>
      <c r="O96" s="21">
        <v>0.73602178271413299</v>
      </c>
      <c r="P96" s="21" t="e">
        <v>#DIV/0!</v>
      </c>
      <c r="Q96" s="21">
        <v>0.82627781385341292</v>
      </c>
      <c r="R96" s="21">
        <v>0.83793511558620271</v>
      </c>
      <c r="S96" s="21">
        <v>0.88464653952942962</v>
      </c>
      <c r="T96" s="21" t="e">
        <v>#DIV/0!</v>
      </c>
      <c r="U96" s="21" t="e">
        <v>#DIV/0!</v>
      </c>
      <c r="V96" s="21">
        <v>0.90145557876018412</v>
      </c>
      <c r="W96" s="21" t="e">
        <v>#DIV/0!</v>
      </c>
      <c r="X96" s="21">
        <v>0.95645020772603218</v>
      </c>
      <c r="Y96" s="21" t="e">
        <v>#DIV/0!</v>
      </c>
      <c r="Z96" s="21" t="e">
        <v>#DIV/0!</v>
      </c>
      <c r="AA96" s="21">
        <v>0.89003964497765908</v>
      </c>
      <c r="AB96" s="21" t="e">
        <v>#DIV/0!</v>
      </c>
      <c r="AC96">
        <v>0.66824530585063247</v>
      </c>
    </row>
    <row r="97" spans="2:29" x14ac:dyDescent="0.25">
      <c r="B97">
        <v>12</v>
      </c>
      <c r="F97">
        <v>744</v>
      </c>
      <c r="G97" s="21">
        <v>0.62345047152488475</v>
      </c>
      <c r="H97" s="21">
        <v>0.69771102090346793</v>
      </c>
      <c r="I97" s="21">
        <v>0.69822607171378082</v>
      </c>
      <c r="J97" s="21" t="e">
        <v>#DIV/0!</v>
      </c>
      <c r="K97" s="21">
        <v>0.51139529528611904</v>
      </c>
      <c r="L97" s="21">
        <v>0.6483922132474006</v>
      </c>
      <c r="M97" s="21" t="e">
        <v>#DIV/0!</v>
      </c>
      <c r="N97" s="21">
        <v>0.7763727161023235</v>
      </c>
      <c r="O97" s="21">
        <v>0.76398762109274676</v>
      </c>
      <c r="P97" s="21" t="e">
        <v>#DIV/0!</v>
      </c>
      <c r="Q97" s="21">
        <v>0.85467142414528663</v>
      </c>
      <c r="R97" s="21">
        <v>0.84666029506955554</v>
      </c>
      <c r="S97" s="21">
        <v>1.0039704492453014</v>
      </c>
      <c r="T97" s="21" t="e">
        <v>#DIV/0!</v>
      </c>
      <c r="U97" s="21" t="e">
        <v>#DIV/0!</v>
      </c>
      <c r="V97" s="21">
        <v>0.91984951514255131</v>
      </c>
      <c r="W97" s="21" t="e">
        <v>#DIV/0!</v>
      </c>
      <c r="X97" s="21">
        <v>0.81868592644207006</v>
      </c>
      <c r="Y97" s="21" t="e">
        <v>#DIV/0!</v>
      </c>
      <c r="Z97" s="21" t="e">
        <v>#DIV/0!</v>
      </c>
      <c r="AA97" s="21">
        <v>1.0014983436619922</v>
      </c>
      <c r="AB97" s="21" t="e">
        <v>#DIV/0!</v>
      </c>
      <c r="AC97">
        <v>0.67029934198527918</v>
      </c>
    </row>
    <row r="106" spans="2:29" x14ac:dyDescent="0.25">
      <c r="B106" s="306" t="s">
        <v>157</v>
      </c>
    </row>
    <row r="107" spans="2:29" x14ac:dyDescent="0.25">
      <c r="G107" s="3" t="s">
        <v>3</v>
      </c>
      <c r="H107" s="3" t="s">
        <v>4</v>
      </c>
      <c r="I107" s="3" t="s">
        <v>4</v>
      </c>
      <c r="J107" s="3" t="s">
        <v>4</v>
      </c>
      <c r="K107" s="3" t="s">
        <v>4</v>
      </c>
      <c r="L107" s="3" t="s">
        <v>4</v>
      </c>
      <c r="M107" s="3" t="s">
        <v>4</v>
      </c>
      <c r="N107" s="3" t="s">
        <v>5</v>
      </c>
      <c r="O107" s="3" t="s">
        <v>9</v>
      </c>
      <c r="P107" s="3" t="s">
        <v>9</v>
      </c>
      <c r="Q107" s="3" t="s">
        <v>9</v>
      </c>
      <c r="R107" s="3" t="s">
        <v>9</v>
      </c>
      <c r="S107" s="3" t="s">
        <v>9</v>
      </c>
      <c r="T107" s="3" t="s">
        <v>9</v>
      </c>
      <c r="U107" s="3" t="s">
        <v>9</v>
      </c>
      <c r="V107" s="3" t="s">
        <v>11</v>
      </c>
      <c r="W107" s="3" t="s">
        <v>10</v>
      </c>
      <c r="X107" s="3" t="s">
        <v>10</v>
      </c>
      <c r="Y107" s="3" t="s">
        <v>10</v>
      </c>
      <c r="Z107" s="3" t="s">
        <v>10</v>
      </c>
      <c r="AA107" s="3" t="s">
        <v>10</v>
      </c>
      <c r="AB107" s="3" t="s">
        <v>6</v>
      </c>
      <c r="AC107" t="s">
        <v>110</v>
      </c>
    </row>
    <row r="108" spans="2:29" x14ac:dyDescent="0.25">
      <c r="B108" t="s">
        <v>0</v>
      </c>
      <c r="C108" t="s">
        <v>1</v>
      </c>
      <c r="D108" t="s">
        <v>2</v>
      </c>
      <c r="G108" s="3" t="s">
        <v>7</v>
      </c>
      <c r="H108" s="3" t="s">
        <v>8</v>
      </c>
      <c r="I108" s="3" t="s">
        <v>27</v>
      </c>
      <c r="J108" s="3" t="s">
        <v>28</v>
      </c>
      <c r="K108" s="3" t="s">
        <v>29</v>
      </c>
      <c r="L108" s="3" t="s">
        <v>30</v>
      </c>
      <c r="M108" s="3" t="s">
        <v>31</v>
      </c>
      <c r="N108" s="3"/>
      <c r="O108" s="3" t="s">
        <v>32</v>
      </c>
      <c r="P108" s="3" t="s">
        <v>28</v>
      </c>
      <c r="Q108" s="3" t="s">
        <v>29</v>
      </c>
      <c r="R108" s="3" t="s">
        <v>30</v>
      </c>
      <c r="S108" s="3" t="s">
        <v>31</v>
      </c>
      <c r="T108" s="3" t="s">
        <v>33</v>
      </c>
      <c r="U108" s="3" t="s">
        <v>34</v>
      </c>
      <c r="V108" s="3"/>
      <c r="W108" s="3" t="s">
        <v>29</v>
      </c>
      <c r="X108" s="3" t="s">
        <v>46</v>
      </c>
      <c r="Y108" s="3" t="s">
        <v>31</v>
      </c>
      <c r="Z108" s="3" t="s">
        <v>47</v>
      </c>
      <c r="AA108" s="3" t="s">
        <v>34</v>
      </c>
      <c r="AB108" s="3"/>
      <c r="AC108" t="s">
        <v>111</v>
      </c>
    </row>
    <row r="109" spans="2:29" x14ac:dyDescent="0.25">
      <c r="G109" s="3"/>
      <c r="H109" s="3"/>
      <c r="I109" s="3" t="s">
        <v>35</v>
      </c>
      <c r="J109" s="3" t="s">
        <v>36</v>
      </c>
      <c r="K109" s="3" t="s">
        <v>37</v>
      </c>
      <c r="L109" s="3" t="s">
        <v>38</v>
      </c>
      <c r="M109" s="3" t="s">
        <v>39</v>
      </c>
      <c r="N109" s="3"/>
      <c r="O109" s="3" t="s">
        <v>40</v>
      </c>
      <c r="P109" s="3" t="s">
        <v>41</v>
      </c>
      <c r="Q109" s="3" t="s">
        <v>42</v>
      </c>
      <c r="R109" s="3" t="s">
        <v>38</v>
      </c>
      <c r="S109" s="3" t="s">
        <v>43</v>
      </c>
      <c r="T109" s="3" t="s">
        <v>44</v>
      </c>
      <c r="U109" s="3" t="s">
        <v>45</v>
      </c>
      <c r="V109" s="3"/>
      <c r="W109" s="3" t="s">
        <v>42</v>
      </c>
      <c r="X109" s="3" t="s">
        <v>48</v>
      </c>
      <c r="Y109" s="3" t="s">
        <v>43</v>
      </c>
      <c r="Z109" s="3" t="s">
        <v>44</v>
      </c>
      <c r="AA109" s="3" t="s">
        <v>45</v>
      </c>
      <c r="AB109" s="3"/>
      <c r="AC109" s="3"/>
    </row>
    <row r="110" spans="2:29" s="3" customFormat="1" x14ac:dyDescent="0.25">
      <c r="G110" s="388">
        <v>1</v>
      </c>
      <c r="H110" s="388">
        <f t="shared" ref="H110:AB110" si="3">+G110+1</f>
        <v>2</v>
      </c>
      <c r="I110" s="388">
        <f t="shared" si="3"/>
        <v>3</v>
      </c>
      <c r="J110" s="388">
        <f t="shared" si="3"/>
        <v>4</v>
      </c>
      <c r="K110" s="388">
        <f t="shared" si="3"/>
        <v>5</v>
      </c>
      <c r="L110" s="388">
        <f t="shared" si="3"/>
        <v>6</v>
      </c>
      <c r="M110" s="388">
        <f t="shared" si="3"/>
        <v>7</v>
      </c>
      <c r="N110" s="388">
        <f t="shared" si="3"/>
        <v>8</v>
      </c>
      <c r="O110" s="388">
        <f t="shared" si="3"/>
        <v>9</v>
      </c>
      <c r="P110" s="388">
        <f t="shared" si="3"/>
        <v>10</v>
      </c>
      <c r="Q110" s="388">
        <f t="shared" si="3"/>
        <v>11</v>
      </c>
      <c r="R110" s="388">
        <f t="shared" si="3"/>
        <v>12</v>
      </c>
      <c r="S110" s="388">
        <f t="shared" si="3"/>
        <v>13</v>
      </c>
      <c r="T110" s="388">
        <f t="shared" si="3"/>
        <v>14</v>
      </c>
      <c r="U110" s="388">
        <f t="shared" si="3"/>
        <v>15</v>
      </c>
      <c r="V110" s="388">
        <f t="shared" si="3"/>
        <v>16</v>
      </c>
      <c r="W110" s="388">
        <f t="shared" si="3"/>
        <v>17</v>
      </c>
      <c r="X110" s="442">
        <f t="shared" si="3"/>
        <v>18</v>
      </c>
      <c r="Y110" s="442">
        <f t="shared" si="3"/>
        <v>19</v>
      </c>
      <c r="Z110" s="442">
        <f t="shared" si="3"/>
        <v>20</v>
      </c>
      <c r="AA110" s="388">
        <f t="shared" si="3"/>
        <v>21</v>
      </c>
      <c r="AB110" s="388">
        <f t="shared" si="3"/>
        <v>22</v>
      </c>
    </row>
    <row r="111" spans="2:29" x14ac:dyDescent="0.25">
      <c r="B111">
        <v>1</v>
      </c>
      <c r="F111">
        <v>744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</row>
    <row r="112" spans="2:29" x14ac:dyDescent="0.25">
      <c r="B112">
        <v>2</v>
      </c>
      <c r="F112">
        <v>672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</row>
    <row r="113" spans="2:28" x14ac:dyDescent="0.25">
      <c r="B113">
        <v>3</v>
      </c>
      <c r="F113">
        <v>744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</row>
    <row r="114" spans="2:28" x14ac:dyDescent="0.25">
      <c r="B114">
        <v>4</v>
      </c>
      <c r="F114">
        <v>720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</row>
    <row r="115" spans="2:28" x14ac:dyDescent="0.25">
      <c r="B115">
        <v>5</v>
      </c>
      <c r="F115">
        <v>744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</row>
    <row r="116" spans="2:28" x14ac:dyDescent="0.25">
      <c r="B116">
        <v>6</v>
      </c>
      <c r="F116">
        <v>720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</row>
    <row r="117" spans="2:28" x14ac:dyDescent="0.25">
      <c r="B117">
        <v>7</v>
      </c>
      <c r="F117">
        <v>744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</row>
    <row r="118" spans="2:28" x14ac:dyDescent="0.25">
      <c r="B118">
        <v>8</v>
      </c>
      <c r="F118">
        <v>744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</row>
    <row r="119" spans="2:28" x14ac:dyDescent="0.25">
      <c r="B119">
        <v>9</v>
      </c>
      <c r="F119">
        <v>720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</row>
    <row r="120" spans="2:28" x14ac:dyDescent="0.25">
      <c r="B120">
        <v>10</v>
      </c>
      <c r="F120">
        <v>744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</row>
    <row r="121" spans="2:28" x14ac:dyDescent="0.25">
      <c r="B121">
        <v>11</v>
      </c>
      <c r="F121">
        <v>720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</row>
    <row r="122" spans="2:28" x14ac:dyDescent="0.25">
      <c r="B122">
        <v>12</v>
      </c>
      <c r="F122">
        <v>744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</row>
  </sheetData>
  <mergeCells count="3">
    <mergeCell ref="J35:O35"/>
    <mergeCell ref="J36:O36"/>
    <mergeCell ref="J37:O37"/>
  </mergeCells>
  <pageMargins left="0.7" right="0.7" top="0.75" bottom="0.75" header="0.3" footer="0.3"/>
  <pageSetup orientation="landscape" horizontalDpi="300" verticalDpi="300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89"/>
  <sheetViews>
    <sheetView zoomScale="91" zoomScaleNormal="9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RowHeight="12.5" x14ac:dyDescent="0.25"/>
  <cols>
    <col min="2" max="4" width="9.08984375" bestFit="1" customWidth="1"/>
    <col min="5" max="5" width="3" customWidth="1"/>
    <col min="6" max="6" width="26" bestFit="1" customWidth="1"/>
    <col min="7" max="7" width="15.90625" bestFit="1" customWidth="1"/>
    <col min="8" max="8" width="15.90625" customWidth="1"/>
    <col min="9" max="9" width="14" bestFit="1" customWidth="1"/>
    <col min="10" max="11" width="13.90625" bestFit="1" customWidth="1"/>
    <col min="12" max="13" width="12.90625" customWidth="1"/>
    <col min="14" max="14" width="14.90625" customWidth="1"/>
    <col min="15" max="15" width="14.08984375" bestFit="1" customWidth="1"/>
    <col min="16" max="16" width="13" customWidth="1"/>
    <col min="17" max="17" width="14" customWidth="1"/>
    <col min="18" max="21" width="13" customWidth="1"/>
    <col min="22" max="22" width="11.453125" customWidth="1"/>
    <col min="23" max="24" width="13.08984375" bestFit="1" customWidth="1"/>
    <col min="25" max="25" width="12.54296875" bestFit="1" customWidth="1"/>
    <col min="26" max="27" width="13.08984375" bestFit="1" customWidth="1"/>
    <col min="28" max="28" width="9.90625" customWidth="1"/>
    <col min="34" max="34" width="10.08984375" bestFit="1" customWidth="1"/>
    <col min="41" max="41" width="12.08984375" customWidth="1"/>
    <col min="42" max="42" width="10.08984375" bestFit="1" customWidth="1"/>
    <col min="45" max="45" width="10.08984375" bestFit="1" customWidth="1"/>
    <col min="48" max="48" width="12.54296875" bestFit="1" customWidth="1"/>
    <col min="50" max="50" width="15.90625" customWidth="1"/>
    <col min="51" max="51" width="15.08984375" bestFit="1" customWidth="1"/>
    <col min="53" max="53" width="11.54296875" bestFit="1" customWidth="1"/>
  </cols>
  <sheetData>
    <row r="1" spans="1:33" ht="13.5" thickBot="1" x14ac:dyDescent="0.35">
      <c r="A1" s="182">
        <v>1</v>
      </c>
      <c r="B1" s="121"/>
    </row>
    <row r="2" spans="1:33" ht="16" thickBot="1" x14ac:dyDescent="0.4">
      <c r="B2" s="161"/>
      <c r="C2" s="161"/>
      <c r="D2" s="163" t="s">
        <v>73</v>
      </c>
      <c r="E2" s="162"/>
      <c r="F2" s="333"/>
      <c r="G2" s="181">
        <v>1</v>
      </c>
      <c r="H2" s="181">
        <f>+G2+1</f>
        <v>2</v>
      </c>
      <c r="I2" s="181">
        <f t="shared" ref="I2:AB2" si="0">+H2+1</f>
        <v>3</v>
      </c>
      <c r="J2" s="181">
        <f t="shared" si="0"/>
        <v>4</v>
      </c>
      <c r="K2" s="181">
        <f t="shared" si="0"/>
        <v>5</v>
      </c>
      <c r="L2" s="181">
        <f t="shared" si="0"/>
        <v>6</v>
      </c>
      <c r="M2" s="181">
        <f t="shared" si="0"/>
        <v>7</v>
      </c>
      <c r="N2" s="181">
        <f t="shared" si="0"/>
        <v>8</v>
      </c>
      <c r="O2" s="181">
        <f t="shared" si="0"/>
        <v>9</v>
      </c>
      <c r="P2" s="181">
        <f t="shared" si="0"/>
        <v>10</v>
      </c>
      <c r="Q2" s="181">
        <f t="shared" si="0"/>
        <v>11</v>
      </c>
      <c r="R2" s="181">
        <f t="shared" si="0"/>
        <v>12</v>
      </c>
      <c r="S2" s="181">
        <f t="shared" si="0"/>
        <v>13</v>
      </c>
      <c r="T2" s="181">
        <f t="shared" si="0"/>
        <v>14</v>
      </c>
      <c r="U2" s="181">
        <f t="shared" si="0"/>
        <v>15</v>
      </c>
      <c r="V2" s="181">
        <f t="shared" si="0"/>
        <v>16</v>
      </c>
      <c r="W2" s="181">
        <f t="shared" si="0"/>
        <v>17</v>
      </c>
      <c r="X2" s="184">
        <f t="shared" si="0"/>
        <v>18</v>
      </c>
      <c r="Y2" s="184">
        <f t="shared" si="0"/>
        <v>19</v>
      </c>
      <c r="Z2" s="184">
        <f t="shared" si="0"/>
        <v>20</v>
      </c>
      <c r="AA2" s="181">
        <f t="shared" si="0"/>
        <v>21</v>
      </c>
      <c r="AB2" s="181">
        <f t="shared" si="0"/>
        <v>22</v>
      </c>
      <c r="AD2" s="306"/>
      <c r="AE2" s="307" t="s">
        <v>4</v>
      </c>
      <c r="AF2" s="307" t="s">
        <v>9</v>
      </c>
      <c r="AG2" s="307" t="s">
        <v>10</v>
      </c>
    </row>
    <row r="3" spans="1:33" ht="13" x14ac:dyDescent="0.3">
      <c r="F3" s="307" t="s">
        <v>83</v>
      </c>
      <c r="G3" s="315">
        <f>+[1]Sheet1!D8/1000</f>
        <v>701305</v>
      </c>
      <c r="H3" s="316">
        <f>+[1]Sheet1!E8/1000</f>
        <v>64555</v>
      </c>
      <c r="I3" s="317">
        <f>+[1]Sheet1!F8/1000</f>
        <v>64517</v>
      </c>
      <c r="J3" s="318">
        <f>+[1]Sheet1!G8/1000</f>
        <v>0</v>
      </c>
      <c r="K3" s="318">
        <f>+[1]Sheet1!H8/1000</f>
        <v>12</v>
      </c>
      <c r="L3" s="318">
        <f>+[1]Sheet1!I8/1000</f>
        <v>26</v>
      </c>
      <c r="M3" s="319">
        <f>+[1]Sheet1!J8/1000</f>
        <v>0</v>
      </c>
      <c r="N3" s="320">
        <f>+[1]Sheet1!K8/1000</f>
        <v>530030</v>
      </c>
      <c r="O3" s="321">
        <f>+[1]Sheet1!L8/1000</f>
        <v>507874</v>
      </c>
      <c r="P3" s="322">
        <f>+[1]Sheet1!M8/1000</f>
        <v>0</v>
      </c>
      <c r="Q3" s="322">
        <f>+[1]Sheet1!N8/1000</f>
        <v>15975</v>
      </c>
      <c r="R3" s="322">
        <f>+[1]Sheet1!O8/1000</f>
        <v>6049</v>
      </c>
      <c r="S3" s="322">
        <f>+[1]Sheet1!P8/1000</f>
        <v>5</v>
      </c>
      <c r="T3" s="322">
        <f>+[1]Sheet1!Q8/1000</f>
        <v>47</v>
      </c>
      <c r="U3" s="323">
        <f>+[1]Sheet1!R8/1000</f>
        <v>80</v>
      </c>
      <c r="V3" s="316">
        <f>+[1]Sheet1!S8/1000</f>
        <v>192565</v>
      </c>
      <c r="W3" s="317">
        <f>+[1]Sheet1!T8/1000</f>
        <v>0</v>
      </c>
      <c r="X3" s="318">
        <f>+[1]Sheet1!U8/1000</f>
        <v>102858</v>
      </c>
      <c r="Y3" s="318">
        <f>+[1]Sheet1!V8/1000</f>
        <v>0</v>
      </c>
      <c r="Z3" s="318">
        <f>+[1]Sheet1!W8/1000</f>
        <v>0</v>
      </c>
      <c r="AA3" s="319">
        <f>+[1]Sheet1!X8/1000</f>
        <v>89707</v>
      </c>
      <c r="AB3" s="323">
        <f>+[1]Sheet1!Y8/1000</f>
        <v>10627</v>
      </c>
      <c r="AE3" s="334">
        <f>+H3-I3-J3-K3-L3-M3</f>
        <v>0</v>
      </c>
      <c r="AF3" s="334">
        <f>+N3-O3-P3-Q3-R3-S3-T3-U3</f>
        <v>0</v>
      </c>
      <c r="AG3" s="334">
        <f t="shared" ref="AG3:AG15" si="1">+W3+X3+Y3+Z3+AA3-V3</f>
        <v>0</v>
      </c>
    </row>
    <row r="4" spans="1:33" ht="13" x14ac:dyDescent="0.3">
      <c r="F4" s="307" t="s">
        <v>84</v>
      </c>
      <c r="G4" s="324">
        <f>+[1]Sheet1!D9/1000</f>
        <v>604440</v>
      </c>
      <c r="H4" s="103">
        <f>+[1]Sheet1!E9/1000</f>
        <v>63547</v>
      </c>
      <c r="I4" s="314">
        <f>+[1]Sheet1!F9/1000</f>
        <v>63506</v>
      </c>
      <c r="J4" s="309">
        <f>+[1]Sheet1!G9/1000</f>
        <v>0</v>
      </c>
      <c r="K4" s="309">
        <f>+[1]Sheet1!H9/1000</f>
        <v>11</v>
      </c>
      <c r="L4" s="309">
        <f>+[1]Sheet1!I9/1000</f>
        <v>30</v>
      </c>
      <c r="M4" s="310">
        <f>+[1]Sheet1!J9/1000</f>
        <v>0</v>
      </c>
      <c r="N4" s="304">
        <f>+[1]Sheet1!K9/1000</f>
        <v>521008</v>
      </c>
      <c r="O4" s="311">
        <f>+[1]Sheet1!L9/1000</f>
        <v>501457</v>
      </c>
      <c r="P4" s="312">
        <f>+[1]Sheet1!M9/1000</f>
        <v>0</v>
      </c>
      <c r="Q4" s="312">
        <f>+[1]Sheet1!N9/1000</f>
        <v>13426</v>
      </c>
      <c r="R4" s="312">
        <f>+[1]Sheet1!O9/1000</f>
        <v>6015</v>
      </c>
      <c r="S4" s="312">
        <f>+[1]Sheet1!P9/1000</f>
        <v>5</v>
      </c>
      <c r="T4" s="312">
        <f>+[1]Sheet1!Q9/1000</f>
        <v>31</v>
      </c>
      <c r="U4" s="313">
        <f>+[1]Sheet1!R9/1000</f>
        <v>74</v>
      </c>
      <c r="V4" s="103">
        <f>+[1]Sheet1!S9/1000</f>
        <v>158136</v>
      </c>
      <c r="W4" s="314">
        <f>+[1]Sheet1!T9/1000</f>
        <v>0</v>
      </c>
      <c r="X4" s="309">
        <f>+[1]Sheet1!U9/1000</f>
        <v>97055</v>
      </c>
      <c r="Y4" s="309">
        <f>+[1]Sheet1!V9/1000</f>
        <v>0</v>
      </c>
      <c r="Z4" s="309">
        <f>+[1]Sheet1!W9/1000</f>
        <v>0</v>
      </c>
      <c r="AA4" s="310">
        <f>+[1]Sheet1!X9/1000</f>
        <v>61081</v>
      </c>
      <c r="AB4" s="313">
        <f>+[1]Sheet1!Y9/1000</f>
        <v>9577</v>
      </c>
      <c r="AE4" s="334">
        <f t="shared" ref="AE4:AE15" si="2">+H4-I4-J4-K4-L4-M4</f>
        <v>0</v>
      </c>
      <c r="AF4" s="334">
        <f t="shared" ref="AF4:AF15" si="3">+N4-O4-P4-Q4-R4-S4-T4-U4</f>
        <v>0</v>
      </c>
      <c r="AG4" s="334">
        <f t="shared" si="1"/>
        <v>0</v>
      </c>
    </row>
    <row r="5" spans="1:33" ht="13" x14ac:dyDescent="0.3">
      <c r="F5" s="307" t="s">
        <v>85</v>
      </c>
      <c r="G5" s="324">
        <f>+[1]Sheet1!D10/1000</f>
        <v>732649</v>
      </c>
      <c r="H5" s="103">
        <f>+[1]Sheet1!E10/1000</f>
        <v>75342</v>
      </c>
      <c r="I5" s="314">
        <f>+[1]Sheet1!F10/1000</f>
        <v>75302</v>
      </c>
      <c r="J5" s="309">
        <f>+[1]Sheet1!G10/1000</f>
        <v>0</v>
      </c>
      <c r="K5" s="309">
        <f>+[1]Sheet1!H10/1000</f>
        <v>13</v>
      </c>
      <c r="L5" s="309">
        <f>+[1]Sheet1!I10/1000</f>
        <v>27</v>
      </c>
      <c r="M5" s="310">
        <f>+[1]Sheet1!J10/1000</f>
        <v>0</v>
      </c>
      <c r="N5" s="304">
        <f>+[1]Sheet1!K10/1000</f>
        <v>568909</v>
      </c>
      <c r="O5" s="311">
        <f>+[1]Sheet1!L10/1000</f>
        <v>545969</v>
      </c>
      <c r="P5" s="312">
        <f>+[1]Sheet1!M10/1000</f>
        <v>0</v>
      </c>
      <c r="Q5" s="312">
        <f>+[1]Sheet1!N10/1000</f>
        <v>15846</v>
      </c>
      <c r="R5" s="312">
        <f>+[1]Sheet1!O10/1000</f>
        <v>6975</v>
      </c>
      <c r="S5" s="312">
        <f>+[1]Sheet1!P10/1000</f>
        <v>5</v>
      </c>
      <c r="T5" s="312">
        <f>+[1]Sheet1!Q10/1000</f>
        <v>33</v>
      </c>
      <c r="U5" s="313">
        <f>+[1]Sheet1!R10/1000</f>
        <v>81</v>
      </c>
      <c r="V5" s="103">
        <f>+[1]Sheet1!S10/1000</f>
        <v>186879</v>
      </c>
      <c r="W5" s="314">
        <f>+[1]Sheet1!T10/1000</f>
        <v>0</v>
      </c>
      <c r="X5" s="309">
        <f>+[1]Sheet1!U10/1000</f>
        <v>105954</v>
      </c>
      <c r="Y5" s="309">
        <f>+[1]Sheet1!V10/1000</f>
        <v>0</v>
      </c>
      <c r="Z5" s="309">
        <f>+[1]Sheet1!W10/1000</f>
        <v>0</v>
      </c>
      <c r="AA5" s="310">
        <f>+[1]Sheet1!X10/1000</f>
        <v>80925</v>
      </c>
      <c r="AB5" s="313">
        <f>+[1]Sheet1!Y10/1000</f>
        <v>9770</v>
      </c>
      <c r="AE5" s="334">
        <f t="shared" si="2"/>
        <v>0</v>
      </c>
      <c r="AF5" s="334">
        <f t="shared" si="3"/>
        <v>0</v>
      </c>
      <c r="AG5" s="334">
        <f t="shared" si="1"/>
        <v>0</v>
      </c>
    </row>
    <row r="6" spans="1:33" ht="13" x14ac:dyDescent="0.3">
      <c r="F6" s="307" t="s">
        <v>86</v>
      </c>
      <c r="G6" s="324">
        <f>+[1]Sheet1!D11/1000</f>
        <v>799051</v>
      </c>
      <c r="H6" s="103">
        <f>+[1]Sheet1!E11/1000</f>
        <v>79184</v>
      </c>
      <c r="I6" s="314">
        <f>+[1]Sheet1!F11/1000</f>
        <v>79151</v>
      </c>
      <c r="J6" s="309">
        <f>+[1]Sheet1!G11/1000</f>
        <v>0</v>
      </c>
      <c r="K6" s="309">
        <f>+[1]Sheet1!H11/1000</f>
        <v>11</v>
      </c>
      <c r="L6" s="309">
        <f>+[1]Sheet1!I11/1000</f>
        <v>22</v>
      </c>
      <c r="M6" s="310">
        <f>+[1]Sheet1!J11/1000</f>
        <v>0</v>
      </c>
      <c r="N6" s="304">
        <f>+[1]Sheet1!K11/1000</f>
        <v>583797</v>
      </c>
      <c r="O6" s="311">
        <f>+[1]Sheet1!L11/1000</f>
        <v>560665</v>
      </c>
      <c r="P6" s="312">
        <f>+[1]Sheet1!M11/1000</f>
        <v>0</v>
      </c>
      <c r="Q6" s="312">
        <f>+[1]Sheet1!N11/1000</f>
        <v>16282</v>
      </c>
      <c r="R6" s="312">
        <f>+[1]Sheet1!O11/1000</f>
        <v>6733</v>
      </c>
      <c r="S6" s="312">
        <f>+[1]Sheet1!P11/1000</f>
        <v>5</v>
      </c>
      <c r="T6" s="312">
        <f>+[1]Sheet1!Q11/1000</f>
        <v>33</v>
      </c>
      <c r="U6" s="313">
        <f>+[1]Sheet1!R11/1000</f>
        <v>79</v>
      </c>
      <c r="V6" s="103">
        <f>+[1]Sheet1!S11/1000</f>
        <v>177627</v>
      </c>
      <c r="W6" s="314">
        <f>+[1]Sheet1!T11/1000</f>
        <v>0</v>
      </c>
      <c r="X6" s="309">
        <f>+[1]Sheet1!U11/1000</f>
        <v>102514</v>
      </c>
      <c r="Y6" s="309">
        <f>+[1]Sheet1!V11/1000</f>
        <v>0</v>
      </c>
      <c r="Z6" s="309">
        <f>+[1]Sheet1!W11/1000</f>
        <v>0</v>
      </c>
      <c r="AA6" s="310">
        <f>+[1]Sheet1!X11/1000</f>
        <v>75113</v>
      </c>
      <c r="AB6" s="313">
        <f>+[1]Sheet1!Y11/1000</f>
        <v>8843</v>
      </c>
      <c r="AE6" s="334">
        <f t="shared" si="2"/>
        <v>0</v>
      </c>
      <c r="AF6" s="334">
        <f t="shared" si="3"/>
        <v>0</v>
      </c>
      <c r="AG6" s="334">
        <f t="shared" si="1"/>
        <v>0</v>
      </c>
    </row>
    <row r="7" spans="1:33" ht="13" x14ac:dyDescent="0.3">
      <c r="F7" s="307" t="s">
        <v>87</v>
      </c>
      <c r="G7" s="324">
        <f>+[1]Sheet1!D12/1000</f>
        <v>924761</v>
      </c>
      <c r="H7" s="103">
        <f>+[1]Sheet1!E12/1000</f>
        <v>87986</v>
      </c>
      <c r="I7" s="314">
        <f>+[1]Sheet1!F12/1000</f>
        <v>87953</v>
      </c>
      <c r="J7" s="309">
        <f>+[1]Sheet1!G12/1000</f>
        <v>0</v>
      </c>
      <c r="K7" s="309">
        <f>+[1]Sheet1!H12/1000</f>
        <v>12</v>
      </c>
      <c r="L7" s="309">
        <f>+[1]Sheet1!I12/1000</f>
        <v>21</v>
      </c>
      <c r="M7" s="310">
        <f>+[1]Sheet1!J12/1000</f>
        <v>0</v>
      </c>
      <c r="N7" s="304">
        <f>+[1]Sheet1!K12/1000</f>
        <v>621864.30000000005</v>
      </c>
      <c r="O7" s="311">
        <f>+[1]Sheet1!L12/1000</f>
        <v>597262</v>
      </c>
      <c r="P7" s="312">
        <f>+[1]Sheet1!M12/1000</f>
        <v>0</v>
      </c>
      <c r="Q7" s="312">
        <f>+[1]Sheet1!N12/1000</f>
        <v>17644</v>
      </c>
      <c r="R7" s="312">
        <f>+[1]Sheet1!O12/1000</f>
        <v>6836</v>
      </c>
      <c r="S7" s="312">
        <f>+[1]Sheet1!P12/1000</f>
        <v>6</v>
      </c>
      <c r="T7" s="312">
        <f>+[1]Sheet1!Q12/1000</f>
        <v>36.299999999999997</v>
      </c>
      <c r="U7" s="313">
        <f>+[1]Sheet1!R12/1000</f>
        <v>80</v>
      </c>
      <c r="V7" s="103">
        <f>+[1]Sheet1!S12/1000</f>
        <v>191584</v>
      </c>
      <c r="W7" s="314">
        <f>+[1]Sheet1!T12/1000</f>
        <v>0</v>
      </c>
      <c r="X7" s="309">
        <f>+[1]Sheet1!U12/1000</f>
        <v>108641</v>
      </c>
      <c r="Y7" s="309">
        <f>+[1]Sheet1!V12/1000</f>
        <v>0</v>
      </c>
      <c r="Z7" s="309">
        <f>+[1]Sheet1!W12/1000</f>
        <v>0</v>
      </c>
      <c r="AA7" s="310">
        <f>+[1]Sheet1!X12/1000</f>
        <v>82943</v>
      </c>
      <c r="AB7" s="313">
        <f>+[1]Sheet1!Y12/1000</f>
        <v>8821</v>
      </c>
      <c r="AE7" s="334">
        <f t="shared" si="2"/>
        <v>0</v>
      </c>
      <c r="AF7" s="334">
        <f t="shared" si="3"/>
        <v>4.6568970901716966E-11</v>
      </c>
      <c r="AG7" s="334">
        <f t="shared" si="1"/>
        <v>0</v>
      </c>
    </row>
    <row r="8" spans="1:33" ht="13" x14ac:dyDescent="0.3">
      <c r="F8" s="307" t="s">
        <v>88</v>
      </c>
      <c r="G8" s="324">
        <f>+[1]Sheet1!D13/1000</f>
        <v>1022864</v>
      </c>
      <c r="H8" s="103">
        <f>+[1]Sheet1!E13/1000</f>
        <v>95680</v>
      </c>
      <c r="I8" s="314">
        <f>+[1]Sheet1!F13/1000</f>
        <v>95646</v>
      </c>
      <c r="J8" s="309">
        <f>+[1]Sheet1!G13/1000</f>
        <v>0</v>
      </c>
      <c r="K8" s="309">
        <f>+[1]Sheet1!H13/1000</f>
        <v>13</v>
      </c>
      <c r="L8" s="309">
        <f>+[1]Sheet1!I13/1000</f>
        <v>21</v>
      </c>
      <c r="M8" s="310">
        <f>+[1]Sheet1!J13/1000</f>
        <v>0</v>
      </c>
      <c r="N8" s="304">
        <f>+[1]Sheet1!K13/1000</f>
        <v>581115</v>
      </c>
      <c r="O8" s="311">
        <f>+[1]Sheet1!L13/1000</f>
        <v>555786</v>
      </c>
      <c r="P8" s="312">
        <f>+[1]Sheet1!M13/1000</f>
        <v>0</v>
      </c>
      <c r="Q8" s="312">
        <f>+[1]Sheet1!N13/1000</f>
        <v>18497</v>
      </c>
      <c r="R8" s="312">
        <f>+[1]Sheet1!O13/1000</f>
        <v>6673</v>
      </c>
      <c r="S8" s="312">
        <f>+[1]Sheet1!P13/1000</f>
        <v>7</v>
      </c>
      <c r="T8" s="312">
        <f>+[1]Sheet1!Q13/1000</f>
        <v>49</v>
      </c>
      <c r="U8" s="313">
        <f>+[1]Sheet1!R13/1000</f>
        <v>103</v>
      </c>
      <c r="V8" s="103">
        <f>+[1]Sheet1!S13/1000</f>
        <v>193633</v>
      </c>
      <c r="W8" s="314">
        <f>+[1]Sheet1!T13/1000</f>
        <v>0</v>
      </c>
      <c r="X8" s="309">
        <f>+[1]Sheet1!U13/1000</f>
        <v>112475</v>
      </c>
      <c r="Y8" s="309">
        <f>+[1]Sheet1!V13/1000</f>
        <v>0</v>
      </c>
      <c r="Z8" s="309">
        <f>+[1]Sheet1!W13/1000</f>
        <v>0</v>
      </c>
      <c r="AA8" s="310">
        <f>+[1]Sheet1!X13/1000</f>
        <v>81158</v>
      </c>
      <c r="AB8" s="313">
        <f>+[1]Sheet1!Y13/1000</f>
        <v>8645</v>
      </c>
      <c r="AE8" s="334">
        <f t="shared" si="2"/>
        <v>0</v>
      </c>
      <c r="AF8" s="334">
        <f t="shared" si="3"/>
        <v>0</v>
      </c>
      <c r="AG8" s="334">
        <f t="shared" si="1"/>
        <v>0</v>
      </c>
    </row>
    <row r="9" spans="1:33" ht="13" x14ac:dyDescent="0.3">
      <c r="F9" s="307" t="s">
        <v>89</v>
      </c>
      <c r="G9" s="324">
        <f>+[1]Sheet1!D14/1000</f>
        <v>1184515</v>
      </c>
      <c r="H9" s="103">
        <f>+[1]Sheet1!E14/1000</f>
        <v>102914</v>
      </c>
      <c r="I9" s="314">
        <f>+[1]Sheet1!F14/1000</f>
        <v>102880</v>
      </c>
      <c r="J9" s="309">
        <f>+[1]Sheet1!G14/1000</f>
        <v>0</v>
      </c>
      <c r="K9" s="309">
        <f>+[1]Sheet1!H14/1000</f>
        <v>16</v>
      </c>
      <c r="L9" s="309">
        <f>+[1]Sheet1!I14/1000</f>
        <v>18</v>
      </c>
      <c r="M9" s="310">
        <f>+[1]Sheet1!J14/1000</f>
        <v>0</v>
      </c>
      <c r="N9" s="304">
        <f>+[1]Sheet1!K14/1000</f>
        <v>674103</v>
      </c>
      <c r="O9" s="311">
        <f>+[1]Sheet1!L14/1000</f>
        <v>647238</v>
      </c>
      <c r="P9" s="312">
        <f>+[1]Sheet1!M14/1000</f>
        <v>0</v>
      </c>
      <c r="Q9" s="312">
        <f>+[1]Sheet1!N14/1000</f>
        <v>19927</v>
      </c>
      <c r="R9" s="312">
        <f>+[1]Sheet1!O14/1000</f>
        <v>6811</v>
      </c>
      <c r="S9" s="312">
        <f>+[1]Sheet1!P14/1000</f>
        <v>7</v>
      </c>
      <c r="T9" s="312">
        <f>+[1]Sheet1!Q14/1000</f>
        <v>46</v>
      </c>
      <c r="U9" s="313">
        <f>+[1]Sheet1!R14/1000</f>
        <v>74</v>
      </c>
      <c r="V9" s="103">
        <f>+[1]Sheet1!S14/1000</f>
        <v>208215</v>
      </c>
      <c r="W9" s="314">
        <f>+[1]Sheet1!T14/1000</f>
        <v>0</v>
      </c>
      <c r="X9" s="309">
        <f>+[1]Sheet1!U14/1000</f>
        <v>123063</v>
      </c>
      <c r="Y9" s="309">
        <f>+[1]Sheet1!V14/1000</f>
        <v>0</v>
      </c>
      <c r="Z9" s="309">
        <f>+[1]Sheet1!W14/1000</f>
        <v>0</v>
      </c>
      <c r="AA9" s="310">
        <f>+[1]Sheet1!X14/1000</f>
        <v>85152</v>
      </c>
      <c r="AB9" s="313">
        <f>+[1]Sheet1!Y14/1000</f>
        <v>8752</v>
      </c>
      <c r="AE9" s="334">
        <f t="shared" si="2"/>
        <v>0</v>
      </c>
      <c r="AF9" s="334">
        <f t="shared" si="3"/>
        <v>0</v>
      </c>
      <c r="AG9" s="334">
        <f t="shared" si="1"/>
        <v>0</v>
      </c>
    </row>
    <row r="10" spans="1:33" ht="13" x14ac:dyDescent="0.3">
      <c r="F10" s="307" t="s">
        <v>90</v>
      </c>
      <c r="G10" s="324">
        <f>+[1]Sheet1!D15/1000</f>
        <v>1170209</v>
      </c>
      <c r="H10" s="103">
        <f>+[1]Sheet1!E15/1000</f>
        <v>105707</v>
      </c>
      <c r="I10" s="314">
        <f>+[1]Sheet1!F15/1000</f>
        <v>105671</v>
      </c>
      <c r="J10" s="309">
        <f>+[1]Sheet1!G15/1000</f>
        <v>0</v>
      </c>
      <c r="K10" s="309">
        <f>+[1]Sheet1!H15/1000</f>
        <v>18</v>
      </c>
      <c r="L10" s="309">
        <f>+[1]Sheet1!I15/1000</f>
        <v>18</v>
      </c>
      <c r="M10" s="310">
        <f>+[1]Sheet1!J15/1000</f>
        <v>0</v>
      </c>
      <c r="N10" s="304">
        <f>+[1]Sheet1!K15/1000</f>
        <v>785039</v>
      </c>
      <c r="O10" s="311">
        <f>+[1]Sheet1!L15/1000</f>
        <v>757763</v>
      </c>
      <c r="P10" s="312">
        <f>+[1]Sheet1!M15/1000</f>
        <v>0</v>
      </c>
      <c r="Q10" s="312">
        <f>+[1]Sheet1!N15/1000</f>
        <v>20112</v>
      </c>
      <c r="R10" s="312">
        <f>+[1]Sheet1!O15/1000</f>
        <v>6999</v>
      </c>
      <c r="S10" s="312">
        <f>+[1]Sheet1!P15/1000</f>
        <v>7</v>
      </c>
      <c r="T10" s="312">
        <f>+[1]Sheet1!Q15/1000</f>
        <v>41</v>
      </c>
      <c r="U10" s="313">
        <f>+[1]Sheet1!R15/1000</f>
        <v>117</v>
      </c>
      <c r="V10" s="103">
        <f>+[1]Sheet1!S15/1000</f>
        <v>216515</v>
      </c>
      <c r="W10" s="314">
        <f>+[1]Sheet1!T15/1000</f>
        <v>0</v>
      </c>
      <c r="X10" s="309">
        <f>+[1]Sheet1!U15/1000</f>
        <v>131132</v>
      </c>
      <c r="Y10" s="309">
        <f>+[1]Sheet1!V15/1000</f>
        <v>0</v>
      </c>
      <c r="Z10" s="309">
        <f>+[1]Sheet1!W15/1000</f>
        <v>0</v>
      </c>
      <c r="AA10" s="310">
        <f>+[1]Sheet1!X15/1000</f>
        <v>85383</v>
      </c>
      <c r="AB10" s="313">
        <f>+[1]Sheet1!Y15/1000</f>
        <v>9161</v>
      </c>
      <c r="AE10" s="334">
        <f t="shared" si="2"/>
        <v>0</v>
      </c>
      <c r="AF10" s="334">
        <f t="shared" si="3"/>
        <v>0</v>
      </c>
      <c r="AG10" s="334">
        <f t="shared" si="1"/>
        <v>0</v>
      </c>
    </row>
    <row r="11" spans="1:33" ht="13" x14ac:dyDescent="0.3">
      <c r="F11" s="307" t="s">
        <v>91</v>
      </c>
      <c r="G11" s="324">
        <f>+[1]Sheet1!D16/1000</f>
        <v>1006570</v>
      </c>
      <c r="H11" s="103">
        <f>+[1]Sheet1!E16/1000</f>
        <v>91818</v>
      </c>
      <c r="I11" s="314">
        <f>+[1]Sheet1!F16/1000</f>
        <v>91788</v>
      </c>
      <c r="J11" s="309">
        <f>+[1]Sheet1!G16/1000</f>
        <v>0</v>
      </c>
      <c r="K11" s="309">
        <f>+[1]Sheet1!H16/1000</f>
        <v>8</v>
      </c>
      <c r="L11" s="309">
        <f>+[1]Sheet1!I16/1000</f>
        <v>22</v>
      </c>
      <c r="M11" s="310">
        <f>+[1]Sheet1!J16/1000</f>
        <v>0</v>
      </c>
      <c r="N11" s="304">
        <f>+[1]Sheet1!K16/1000</f>
        <v>650349</v>
      </c>
      <c r="O11" s="311">
        <f>+[1]Sheet1!L16/1000</f>
        <v>624440</v>
      </c>
      <c r="P11" s="312">
        <f>+[1]Sheet1!M16/1000</f>
        <v>0</v>
      </c>
      <c r="Q11" s="312">
        <f>+[1]Sheet1!N16/1000</f>
        <v>18711</v>
      </c>
      <c r="R11" s="312">
        <f>+[1]Sheet1!O16/1000</f>
        <v>7076</v>
      </c>
      <c r="S11" s="312">
        <f>+[1]Sheet1!P16/1000</f>
        <v>8</v>
      </c>
      <c r="T11" s="312">
        <f>+[1]Sheet1!Q16/1000</f>
        <v>42</v>
      </c>
      <c r="U11" s="313">
        <f>+[1]Sheet1!R16/1000</f>
        <v>72</v>
      </c>
      <c r="V11" s="103">
        <f>+[1]Sheet1!S16/1000</f>
        <v>214320</v>
      </c>
      <c r="W11" s="314">
        <f>+[1]Sheet1!T16/1000</f>
        <v>0</v>
      </c>
      <c r="X11" s="309">
        <f>+[1]Sheet1!U16/1000</f>
        <v>117384</v>
      </c>
      <c r="Y11" s="309">
        <f>+[1]Sheet1!V16/1000</f>
        <v>0</v>
      </c>
      <c r="Z11" s="309">
        <f>+[1]Sheet1!W16/1000</f>
        <v>0</v>
      </c>
      <c r="AA11" s="310">
        <f>+[1]Sheet1!X16/1000</f>
        <v>96936</v>
      </c>
      <c r="AB11" s="313">
        <f>+[1]Sheet1!Y16/1000</f>
        <v>8682</v>
      </c>
      <c r="AE11" s="334">
        <f t="shared" si="2"/>
        <v>0</v>
      </c>
      <c r="AF11" s="334">
        <f t="shared" si="3"/>
        <v>0</v>
      </c>
      <c r="AG11" s="334">
        <f t="shared" si="1"/>
        <v>0</v>
      </c>
    </row>
    <row r="12" spans="1:33" ht="13" x14ac:dyDescent="0.3">
      <c r="F12" s="307" t="s">
        <v>92</v>
      </c>
      <c r="G12" s="324">
        <f>+[1]Sheet1!D17/1000</f>
        <v>812838</v>
      </c>
      <c r="H12" s="103">
        <f>+[1]Sheet1!E17/1000</f>
        <v>77820</v>
      </c>
      <c r="I12" s="314">
        <f>+[1]Sheet1!F17/1000</f>
        <v>77786</v>
      </c>
      <c r="J12" s="309">
        <f>+[1]Sheet1!G17/1000</f>
        <v>0</v>
      </c>
      <c r="K12" s="309">
        <f>+[1]Sheet1!H17/1000</f>
        <v>7</v>
      </c>
      <c r="L12" s="309">
        <f>+[1]Sheet1!I17/1000</f>
        <v>27</v>
      </c>
      <c r="M12" s="310">
        <f>+[1]Sheet1!J17/1000</f>
        <v>0</v>
      </c>
      <c r="N12" s="304">
        <f>+[1]Sheet1!K17/1000</f>
        <v>604264</v>
      </c>
      <c r="O12" s="311">
        <f>+[1]Sheet1!L17/1000</f>
        <v>579478</v>
      </c>
      <c r="P12" s="312">
        <f>+[1]Sheet1!M17/1000</f>
        <v>0</v>
      </c>
      <c r="Q12" s="312">
        <f>+[1]Sheet1!N17/1000</f>
        <v>17619</v>
      </c>
      <c r="R12" s="312">
        <f>+[1]Sheet1!O17/1000</f>
        <v>7039</v>
      </c>
      <c r="S12" s="312">
        <f>+[1]Sheet1!P17/1000</f>
        <v>8</v>
      </c>
      <c r="T12" s="312">
        <f>+[1]Sheet1!Q17/1000</f>
        <v>45</v>
      </c>
      <c r="U12" s="313">
        <f>+[1]Sheet1!R17/1000</f>
        <v>75</v>
      </c>
      <c r="V12" s="103">
        <f>+[1]Sheet1!S17/1000</f>
        <v>198529</v>
      </c>
      <c r="W12" s="314">
        <f>+[1]Sheet1!T17/1000</f>
        <v>0</v>
      </c>
      <c r="X12" s="309">
        <f>+[1]Sheet1!U17/1000</f>
        <v>112665</v>
      </c>
      <c r="Y12" s="309">
        <f>+[1]Sheet1!V17/1000</f>
        <v>0</v>
      </c>
      <c r="Z12" s="309">
        <f>+[1]Sheet1!W17/1000</f>
        <v>0</v>
      </c>
      <c r="AA12" s="310">
        <f>+[1]Sheet1!X17/1000</f>
        <v>85864</v>
      </c>
      <c r="AB12" s="313">
        <f>+[1]Sheet1!Y17/1000</f>
        <v>8853</v>
      </c>
      <c r="AE12" s="334">
        <f t="shared" si="2"/>
        <v>0</v>
      </c>
      <c r="AF12" s="334">
        <f t="shared" si="3"/>
        <v>0</v>
      </c>
      <c r="AG12" s="334">
        <f t="shared" si="1"/>
        <v>0</v>
      </c>
    </row>
    <row r="13" spans="1:33" ht="13" x14ac:dyDescent="0.3">
      <c r="F13" s="307" t="s">
        <v>93</v>
      </c>
      <c r="G13" s="324">
        <f>+[1]Sheet1!D18/1000</f>
        <v>628837</v>
      </c>
      <c r="H13" s="103">
        <f>+[1]Sheet1!E18/1000</f>
        <v>63516</v>
      </c>
      <c r="I13" s="314">
        <f>+[1]Sheet1!F18/1000</f>
        <v>63483</v>
      </c>
      <c r="J13" s="309">
        <f>+[1]Sheet1!G18/1000</f>
        <v>0</v>
      </c>
      <c r="K13" s="309">
        <f>+[1]Sheet1!H18/1000</f>
        <v>7</v>
      </c>
      <c r="L13" s="309">
        <f>+[1]Sheet1!I18/1000</f>
        <v>26</v>
      </c>
      <c r="M13" s="310">
        <f>+[1]Sheet1!J18/1000</f>
        <v>0</v>
      </c>
      <c r="N13" s="304">
        <f>+[1]Sheet1!K18/1000</f>
        <v>545772</v>
      </c>
      <c r="O13" s="311">
        <f>+[1]Sheet1!L18/1000</f>
        <v>523859</v>
      </c>
      <c r="P13" s="312">
        <f>+[1]Sheet1!M18/1000</f>
        <v>0</v>
      </c>
      <c r="Q13" s="312">
        <f>+[1]Sheet1!N18/1000</f>
        <v>15362</v>
      </c>
      <c r="R13" s="312">
        <f>+[1]Sheet1!O18/1000</f>
        <v>6439</v>
      </c>
      <c r="S13" s="312">
        <f>+[1]Sheet1!P18/1000</f>
        <v>8</v>
      </c>
      <c r="T13" s="312">
        <f>+[1]Sheet1!Q18/1000</f>
        <v>34</v>
      </c>
      <c r="U13" s="313">
        <f>+[1]Sheet1!R18/1000</f>
        <v>70</v>
      </c>
      <c r="V13" s="103">
        <f>+[1]Sheet1!S18/1000</f>
        <v>174277</v>
      </c>
      <c r="W13" s="314">
        <f>+[1]Sheet1!T18/1000</f>
        <v>0</v>
      </c>
      <c r="X13" s="309">
        <f>+[1]Sheet1!U18/1000</f>
        <v>104158</v>
      </c>
      <c r="Y13" s="309">
        <f>+[1]Sheet1!V18/1000</f>
        <v>0</v>
      </c>
      <c r="Z13" s="309">
        <f>+[1]Sheet1!W18/1000</f>
        <v>0</v>
      </c>
      <c r="AA13" s="310">
        <f>+[1]Sheet1!X18/1000</f>
        <v>70119</v>
      </c>
      <c r="AB13" s="313">
        <f>+[1]Sheet1!Y18/1000</f>
        <v>9935</v>
      </c>
      <c r="AE13" s="334">
        <f t="shared" si="2"/>
        <v>0</v>
      </c>
      <c r="AF13" s="334">
        <f t="shared" si="3"/>
        <v>0</v>
      </c>
      <c r="AG13" s="334">
        <f t="shared" si="1"/>
        <v>0</v>
      </c>
    </row>
    <row r="14" spans="1:33" ht="13.5" thickBot="1" x14ac:dyDescent="0.35">
      <c r="F14" s="307" t="s">
        <v>94</v>
      </c>
      <c r="G14" s="325">
        <f>+[1]Sheet1!D19/1000</f>
        <v>644324</v>
      </c>
      <c r="H14" s="104">
        <f>+[1]Sheet1!E19/1000</f>
        <v>60649</v>
      </c>
      <c r="I14" s="326">
        <f>+[1]Sheet1!F19/1000</f>
        <v>60623</v>
      </c>
      <c r="J14" s="327">
        <f>+[1]Sheet1!G19/1000</f>
        <v>0</v>
      </c>
      <c r="K14" s="327">
        <f>+[1]Sheet1!H19/1000</f>
        <v>7</v>
      </c>
      <c r="L14" s="327">
        <f>+[1]Sheet1!I19/1000</f>
        <v>19</v>
      </c>
      <c r="M14" s="328">
        <f>+[1]Sheet1!J19/1000</f>
        <v>0</v>
      </c>
      <c r="N14" s="329">
        <f>+[1]Sheet1!K19/1000</f>
        <v>524239</v>
      </c>
      <c r="O14" s="330">
        <f>+[1]Sheet1!L19/1000</f>
        <v>501436</v>
      </c>
      <c r="P14" s="331">
        <f>+[1]Sheet1!M19/1000</f>
        <v>0</v>
      </c>
      <c r="Q14" s="331">
        <f>+[1]Sheet1!N19/1000</f>
        <v>16196</v>
      </c>
      <c r="R14" s="331">
        <f>+[1]Sheet1!O19/1000</f>
        <v>6489</v>
      </c>
      <c r="S14" s="331">
        <f>+[1]Sheet1!P19/1000</f>
        <v>8</v>
      </c>
      <c r="T14" s="331">
        <f>+[1]Sheet1!Q19/1000</f>
        <v>34</v>
      </c>
      <c r="U14" s="332">
        <f>+[1]Sheet1!R19/1000</f>
        <v>76</v>
      </c>
      <c r="V14" s="104">
        <f>+[1]Sheet1!S19/1000</f>
        <v>178601</v>
      </c>
      <c r="W14" s="326">
        <f>+[1]Sheet1!T19/1000</f>
        <v>0</v>
      </c>
      <c r="X14" s="327">
        <f>+[1]Sheet1!U19/1000</f>
        <v>100035</v>
      </c>
      <c r="Y14" s="327">
        <f>+[1]Sheet1!V19/1000</f>
        <v>0</v>
      </c>
      <c r="Z14" s="327">
        <f>+[1]Sheet1!W19/1000</f>
        <v>0</v>
      </c>
      <c r="AA14" s="328">
        <f>+[1]Sheet1!X19/1000</f>
        <v>78566</v>
      </c>
      <c r="AB14" s="332">
        <f>+[1]Sheet1!Y19/1000</f>
        <v>10575</v>
      </c>
      <c r="AE14" s="334">
        <f t="shared" si="2"/>
        <v>0</v>
      </c>
      <c r="AF14" s="334">
        <f t="shared" si="3"/>
        <v>0</v>
      </c>
      <c r="AG14" s="334">
        <f t="shared" si="1"/>
        <v>0</v>
      </c>
    </row>
    <row r="15" spans="1:33" ht="13.5" thickBot="1" x14ac:dyDescent="0.35">
      <c r="F15" s="307" t="s">
        <v>95</v>
      </c>
      <c r="G15" s="325">
        <f>+[1]Sheet1!D21/1000</f>
        <v>10232363</v>
      </c>
      <c r="H15" s="104">
        <f>+[1]Sheet1!E21/1000</f>
        <v>968718</v>
      </c>
      <c r="I15" s="326">
        <f>+[1]Sheet1!F21/1000</f>
        <v>968306</v>
      </c>
      <c r="J15" s="327">
        <f>+[1]Sheet1!G21/1000</f>
        <v>0</v>
      </c>
      <c r="K15" s="327">
        <f>+[1]Sheet1!H21/1000</f>
        <v>135</v>
      </c>
      <c r="L15" s="327">
        <f>+[1]Sheet1!I21/1000</f>
        <v>277</v>
      </c>
      <c r="M15" s="328">
        <f>+[1]Sheet1!J21/1000</f>
        <v>0</v>
      </c>
      <c r="N15" s="329">
        <f>+[1]Sheet1!K21/1000</f>
        <v>7190489.2999999998</v>
      </c>
      <c r="O15" s="330">
        <f>+[1]Sheet1!L21/1000</f>
        <v>6903227</v>
      </c>
      <c r="P15" s="331">
        <f>+[1]Sheet1!M21/1000</f>
        <v>0</v>
      </c>
      <c r="Q15" s="331">
        <f>+[1]Sheet1!N21/1000</f>
        <v>205597</v>
      </c>
      <c r="R15" s="331">
        <f>+[1]Sheet1!O21/1000</f>
        <v>80134</v>
      </c>
      <c r="S15" s="331">
        <f>+[1]Sheet1!P21/1000</f>
        <v>79</v>
      </c>
      <c r="T15" s="331">
        <f>+[1]Sheet1!Q21/1000</f>
        <v>471.3</v>
      </c>
      <c r="U15" s="332">
        <f>+[1]Sheet1!R21/1000</f>
        <v>981</v>
      </c>
      <c r="V15" s="104">
        <f>+[1]Sheet1!S21/1000</f>
        <v>2290881</v>
      </c>
      <c r="W15" s="326">
        <f>+[1]Sheet1!T21/1000</f>
        <v>0</v>
      </c>
      <c r="X15" s="327">
        <f>+[1]Sheet1!U21/1000</f>
        <v>1317934</v>
      </c>
      <c r="Y15" s="327">
        <f>+[1]Sheet1!V21/1000</f>
        <v>0</v>
      </c>
      <c r="Z15" s="327">
        <f>+[1]Sheet1!W21/1000</f>
        <v>0</v>
      </c>
      <c r="AA15" s="328">
        <f>+[1]Sheet1!X21/1000</f>
        <v>972947</v>
      </c>
      <c r="AB15" s="332">
        <f>+[1]Sheet1!Y21/1000</f>
        <v>112241</v>
      </c>
      <c r="AE15" s="334">
        <f t="shared" si="2"/>
        <v>0</v>
      </c>
      <c r="AF15" s="334">
        <f t="shared" si="3"/>
        <v>-1.8621904018800706E-10</v>
      </c>
      <c r="AG15" s="334">
        <f t="shared" si="1"/>
        <v>0</v>
      </c>
    </row>
    <row r="16" spans="1:33" ht="13" thickBot="1" x14ac:dyDescent="0.3">
      <c r="O16" s="180" t="str">
        <f>+NCP!T5</f>
        <v>1,2,3</v>
      </c>
      <c r="P16" s="180">
        <f>+NCP!U5</f>
        <v>7</v>
      </c>
      <c r="Q16" s="180">
        <f>+NCP!V5</f>
        <v>5</v>
      </c>
      <c r="R16" s="180">
        <f>+NCP!W5</f>
        <v>4</v>
      </c>
      <c r="S16" s="180">
        <f>+NCP!X5</f>
        <v>8</v>
      </c>
      <c r="T16" s="180">
        <f>+NCP!Y5</f>
        <v>9</v>
      </c>
      <c r="U16" s="180">
        <f>+NCP!Z5</f>
        <v>6</v>
      </c>
    </row>
    <row r="17" spans="2:34" ht="13" thickBot="1" x14ac:dyDescent="0.3">
      <c r="B17" s="38"/>
      <c r="C17" s="39"/>
      <c r="D17" s="39"/>
      <c r="E17" s="40"/>
      <c r="F17" s="75"/>
      <c r="G17" s="41" t="s">
        <v>3</v>
      </c>
      <c r="H17" s="42" t="s">
        <v>4</v>
      </c>
      <c r="I17" s="43" t="s">
        <v>4</v>
      </c>
      <c r="J17" s="44" t="s">
        <v>4</v>
      </c>
      <c r="K17" s="44" t="s">
        <v>4</v>
      </c>
      <c r="L17" s="44" t="s">
        <v>4</v>
      </c>
      <c r="M17" s="45" t="s">
        <v>4</v>
      </c>
      <c r="N17" s="15" t="s">
        <v>5</v>
      </c>
      <c r="O17" s="46" t="s">
        <v>9</v>
      </c>
      <c r="P17" s="35" t="s">
        <v>9</v>
      </c>
      <c r="Q17" s="35" t="s">
        <v>9</v>
      </c>
      <c r="R17" s="35" t="s">
        <v>9</v>
      </c>
      <c r="S17" s="35" t="s">
        <v>9</v>
      </c>
      <c r="T17" s="35" t="s">
        <v>9</v>
      </c>
      <c r="U17" s="47" t="s">
        <v>9</v>
      </c>
      <c r="V17" s="75" t="s">
        <v>11</v>
      </c>
      <c r="W17" s="43" t="s">
        <v>10</v>
      </c>
      <c r="X17" s="44" t="s">
        <v>10</v>
      </c>
      <c r="Y17" s="44" t="s">
        <v>10</v>
      </c>
      <c r="Z17" s="44" t="s">
        <v>10</v>
      </c>
      <c r="AA17" s="45" t="s">
        <v>10</v>
      </c>
      <c r="AB17" s="41" t="s">
        <v>6</v>
      </c>
      <c r="AC17" s="48"/>
      <c r="AH17" s="48"/>
    </row>
    <row r="18" spans="2:34" ht="13" thickBot="1" x14ac:dyDescent="0.3">
      <c r="B18" s="49" t="s">
        <v>0</v>
      </c>
      <c r="C18" s="48" t="s">
        <v>1</v>
      </c>
      <c r="D18" s="48" t="s">
        <v>2</v>
      </c>
      <c r="E18" s="50"/>
      <c r="F18" s="52"/>
      <c r="G18" s="51" t="s">
        <v>7</v>
      </c>
      <c r="H18" s="52" t="s">
        <v>8</v>
      </c>
      <c r="I18" s="43" t="s">
        <v>27</v>
      </c>
      <c r="J18" s="44" t="s">
        <v>28</v>
      </c>
      <c r="K18" s="44" t="s">
        <v>29</v>
      </c>
      <c r="L18" s="44" t="s">
        <v>30</v>
      </c>
      <c r="M18" s="45" t="s">
        <v>31</v>
      </c>
      <c r="N18" s="16"/>
      <c r="O18" s="46" t="s">
        <v>32</v>
      </c>
      <c r="P18" s="35" t="s">
        <v>28</v>
      </c>
      <c r="Q18" s="35" t="s">
        <v>29</v>
      </c>
      <c r="R18" s="35" t="s">
        <v>30</v>
      </c>
      <c r="S18" s="39" t="s">
        <v>31</v>
      </c>
      <c r="T18" s="39" t="s">
        <v>33</v>
      </c>
      <c r="U18" s="47" t="s">
        <v>34</v>
      </c>
      <c r="V18" s="52"/>
      <c r="W18" s="43" t="s">
        <v>29</v>
      </c>
      <c r="X18" s="44" t="s">
        <v>46</v>
      </c>
      <c r="Y18" s="44" t="s">
        <v>31</v>
      </c>
      <c r="Z18" s="44" t="s">
        <v>47</v>
      </c>
      <c r="AA18" s="45" t="s">
        <v>34</v>
      </c>
      <c r="AB18" s="51"/>
      <c r="AC18" s="48"/>
      <c r="AH18" s="48"/>
    </row>
    <row r="19" spans="2:34" ht="13.5" thickBot="1" x14ac:dyDescent="0.35">
      <c r="B19" s="58"/>
      <c r="C19" s="630" t="s">
        <v>96</v>
      </c>
      <c r="D19" s="631"/>
      <c r="E19" s="631"/>
      <c r="F19" s="632"/>
      <c r="G19" s="61"/>
      <c r="H19" s="158"/>
      <c r="I19" s="53" t="s">
        <v>35</v>
      </c>
      <c r="J19" s="54" t="s">
        <v>36</v>
      </c>
      <c r="K19" s="54" t="s">
        <v>37</v>
      </c>
      <c r="L19" s="54" t="s">
        <v>38</v>
      </c>
      <c r="M19" s="55" t="s">
        <v>39</v>
      </c>
      <c r="N19" s="66"/>
      <c r="O19" s="56" t="s">
        <v>40</v>
      </c>
      <c r="P19" s="34" t="s">
        <v>41</v>
      </c>
      <c r="Q19" s="34" t="s">
        <v>42</v>
      </c>
      <c r="R19" s="34" t="s">
        <v>38</v>
      </c>
      <c r="S19" s="48" t="s">
        <v>43</v>
      </c>
      <c r="T19" s="48" t="s">
        <v>44</v>
      </c>
      <c r="U19" s="57" t="s">
        <v>45</v>
      </c>
      <c r="V19" s="82"/>
      <c r="W19" s="54" t="s">
        <v>42</v>
      </c>
      <c r="X19" s="54" t="s">
        <v>48</v>
      </c>
      <c r="Y19" s="54" t="s">
        <v>43</v>
      </c>
      <c r="Z19" s="54" t="s">
        <v>44</v>
      </c>
      <c r="AA19" s="54" t="s">
        <v>45</v>
      </c>
      <c r="AB19" s="83"/>
      <c r="AC19" s="67"/>
      <c r="AH19" s="67"/>
    </row>
    <row r="20" spans="2:34" x14ac:dyDescent="0.25">
      <c r="B20" s="160"/>
      <c r="C20" s="32"/>
      <c r="D20" s="32"/>
      <c r="E20" s="23"/>
      <c r="F20" s="143"/>
      <c r="G20" s="68"/>
      <c r="H20" s="156"/>
      <c r="I20" s="135"/>
      <c r="J20" s="136"/>
      <c r="K20" s="136"/>
      <c r="L20" s="136"/>
      <c r="M20" s="137"/>
      <c r="N20" s="157"/>
      <c r="O20" s="140"/>
      <c r="P20" s="138"/>
      <c r="Q20" s="138"/>
      <c r="R20" s="138"/>
      <c r="S20" s="138"/>
      <c r="T20" s="138"/>
      <c r="U20" s="139"/>
      <c r="V20" s="135"/>
      <c r="W20" s="132"/>
      <c r="X20" s="133"/>
      <c r="Y20" s="133"/>
      <c r="Z20" s="133"/>
      <c r="AA20" s="134"/>
      <c r="AB20" s="23"/>
    </row>
    <row r="21" spans="2:34" ht="13" x14ac:dyDescent="0.3">
      <c r="B21" s="69"/>
      <c r="C21" s="7"/>
      <c r="D21" s="33"/>
      <c r="E21" s="70"/>
      <c r="F21" s="144">
        <v>744</v>
      </c>
      <c r="G21" s="164">
        <f>+(G3*1000)/(NCP!C7*F21)</f>
        <v>0.51012785329138866</v>
      </c>
      <c r="H21" s="165">
        <f>+(H3*1000)/(NCP!G7*$F21)</f>
        <v>0.5481897467669925</v>
      </c>
      <c r="I21" s="166">
        <f>+(I3*1000)/(NCP!K7*$F21)</f>
        <v>0.5480401810621397</v>
      </c>
      <c r="J21" s="167" t="e">
        <f>+(J3*1000)/(NCP!L7*$F21)</f>
        <v>#DIV/0!</v>
      </c>
      <c r="K21" s="391">
        <f>+(K3*1000)/(NCP!M7*$F21)</f>
        <v>0.5376344086021505</v>
      </c>
      <c r="L21" s="391">
        <f>+(L3*1000)/(NCP!N7*$F21)</f>
        <v>1.7473118279569892</v>
      </c>
      <c r="M21" s="392" t="e">
        <f>+(M3*1000)/(NCP!O7*$F21)</f>
        <v>#DIV/0!</v>
      </c>
      <c r="N21" s="185">
        <f>+(N3*1000)/(NCP!P7*$F21)</f>
        <v>0.58510949273834123</v>
      </c>
      <c r="O21" s="169">
        <f>+(O3*1000)/(NCP!T7*$F21)</f>
        <v>0.57707865760928367</v>
      </c>
      <c r="P21" s="170" t="e">
        <f>+(P3*1000)/(NCP!U7*$F21)</f>
        <v>#DIV/0!</v>
      </c>
      <c r="Q21" s="395">
        <f>+(Q3*1000)/(NCP!V7*$F21)</f>
        <v>0.89465725806451613</v>
      </c>
      <c r="R21" s="397">
        <f>+(R3*1000)/(NCP!W7*$F21)</f>
        <v>0.7743215565796211</v>
      </c>
      <c r="S21" s="397">
        <f>+(S3*1000)/(NCP!X7*$F21)</f>
        <v>0.67204301075268813</v>
      </c>
      <c r="T21" s="395">
        <f>+(T3*1000)/(NCP!Y7*$F21)</f>
        <v>1.0528673835125448</v>
      </c>
      <c r="U21" s="397">
        <f>+(U3*1000)/(NCP!Z7*$F21)</f>
        <v>1.1947431302270013</v>
      </c>
      <c r="V21" s="398">
        <f>+(V3*1000)/(NCP!AA7*$F21)</f>
        <v>0.79933268910186162</v>
      </c>
      <c r="W21" s="398" t="e">
        <f>+(W3*1000)/(NCP!AE7*$F21)</f>
        <v>#DIV/0!</v>
      </c>
      <c r="X21" s="395">
        <f>+(X3*1000)/(NCP!AF7*$F21)</f>
        <v>0.89831059129304747</v>
      </c>
      <c r="Y21" s="391" t="e">
        <f>+(Y3*1000)/(NCP!AG7*$F21)</f>
        <v>#DIV/0!</v>
      </c>
      <c r="Z21" s="391" t="e">
        <f>+(Z3*1000)/(NCP!AH7*$F21)</f>
        <v>#DIV/0!</v>
      </c>
      <c r="AA21" s="392">
        <f>+(AA3*1000)/(NCP!AI7*$F21)</f>
        <v>0.70967583714645555</v>
      </c>
      <c r="AB21" s="399">
        <f>+(AB3*1000)/(NCP!AJ7*$F21)</f>
        <v>0.57134408602150533</v>
      </c>
      <c r="AC21" s="2"/>
      <c r="AH21" s="2"/>
    </row>
    <row r="22" spans="2:34" ht="13" x14ac:dyDescent="0.3">
      <c r="B22" s="69"/>
      <c r="C22" s="7"/>
      <c r="D22" s="33"/>
      <c r="E22" s="70"/>
      <c r="F22" s="144">
        <f>28*24</f>
        <v>672</v>
      </c>
      <c r="G22" s="164">
        <f>+(G4*1000)/(NCP!C8*F22)</f>
        <v>0.46597124059176592</v>
      </c>
      <c r="H22" s="165">
        <f>+(H4*1000)/(NCP!G8*$F22)</f>
        <v>0.5076443423622401</v>
      </c>
      <c r="I22" s="166">
        <f>+(I4*1000)/(NCP!K8*$F22)</f>
        <v>0.5074530214813735</v>
      </c>
      <c r="J22" s="167" t="e">
        <f>+(J4*1000)/(NCP!L8*$F22)</f>
        <v>#DIV/0!</v>
      </c>
      <c r="K22" s="391">
        <f>+(K4*1000)/(NCP!M8*$F22)</f>
        <v>0.54563492063492058</v>
      </c>
      <c r="L22" s="391">
        <f>+(L4*1000)/(NCP!N8*$F22)</f>
        <v>2.2321428571428572</v>
      </c>
      <c r="M22" s="392" t="e">
        <f>+(M4*1000)/(NCP!O8*$F22)</f>
        <v>#DIV/0!</v>
      </c>
      <c r="N22" s="185">
        <f>+(N4*1000)/(NCP!P8*$F22)</f>
        <v>0.57813617971703057</v>
      </c>
      <c r="O22" s="169">
        <f>+(O4*1000)/(NCP!T8*$F22)</f>
        <v>0.56902224630892462</v>
      </c>
      <c r="P22" s="170" t="e">
        <f>+(P4*1000)/(NCP!U8*$F22)</f>
        <v>#DIV/0!</v>
      </c>
      <c r="Q22" s="170">
        <f>+(Q4*1000)/(NCP!V8*$F22)</f>
        <v>1.148227969348659</v>
      </c>
      <c r="R22" s="397">
        <f>+(R4*1000)/(NCP!W8*$F22)</f>
        <v>0.73974321133412047</v>
      </c>
      <c r="S22" s="395">
        <f>+(S4*1000)/(NCP!X8*$F22)</f>
        <v>0.74404761904761907</v>
      </c>
      <c r="T22" s="397">
        <f>+(T4*1000)/(NCP!Y8*$F22)</f>
        <v>1.1532738095238095</v>
      </c>
      <c r="U22" s="399">
        <f>+(U4*1000)/(NCP!Z8*$F22)</f>
        <v>1.1011904761904763</v>
      </c>
      <c r="V22" s="398">
        <f>+(V4*1000)/(NCP!AA8*$F22)</f>
        <v>0.75423534798534797</v>
      </c>
      <c r="W22" s="398" t="e">
        <f>+(W4*1000)/(NCP!AE8*$F22)</f>
        <v>#DIV/0!</v>
      </c>
      <c r="X22" s="391">
        <f>+(X4*1000)/(NCP!AF8*$F22)</f>
        <v>0.85157478380503149</v>
      </c>
      <c r="Y22" s="391" t="e">
        <f>+(Y4*1000)/(NCP!AG8*$F22)</f>
        <v>#DIV/0!</v>
      </c>
      <c r="Z22" s="391" t="e">
        <f>+(Z4*1000)/(NCP!AH8*$F22)</f>
        <v>#DIV/0!</v>
      </c>
      <c r="AA22" s="392">
        <f>+(AA4*1000)/(NCP!AI8*$F22)</f>
        <v>0.63830298622257897</v>
      </c>
      <c r="AB22" s="399">
        <f>+(AB4*1000)/(NCP!AJ8*$F22)</f>
        <v>0.57005952380952385</v>
      </c>
      <c r="AC22" s="2"/>
      <c r="AH22" s="2"/>
    </row>
    <row r="23" spans="2:34" ht="13" x14ac:dyDescent="0.3">
      <c r="B23" s="69"/>
      <c r="C23" s="7"/>
      <c r="D23" s="33"/>
      <c r="E23" s="70"/>
      <c r="F23" s="144">
        <v>744</v>
      </c>
      <c r="G23" s="164">
        <f>+(G5*1000)/(NCP!C9*F23)</f>
        <v>0.48822175486856345</v>
      </c>
      <c r="H23" s="165">
        <f>+(H5*1000)/(NCP!G9*$F23)</f>
        <v>0.52696117516916308</v>
      </c>
      <c r="I23" s="166">
        <f>+(I5*1000)/(NCP!K9*$F23)</f>
        <v>0.52681847590775477</v>
      </c>
      <c r="J23" s="167" t="e">
        <f>+(J5*1000)/(NCP!L9*$F23)</f>
        <v>#DIV/0!</v>
      </c>
      <c r="K23" s="391">
        <f>+(K5*1000)/(NCP!M9*$F23)</f>
        <v>0.58243727598566308</v>
      </c>
      <c r="L23" s="391">
        <f>+(L5*1000)/(NCP!N9*$F23)</f>
        <v>1.814516129032258</v>
      </c>
      <c r="M23" s="392" t="e">
        <f>+(M5*1000)/(NCP!O9*$F23)</f>
        <v>#DIV/0!</v>
      </c>
      <c r="N23" s="185">
        <f>+(N5*1000)/(NCP!P9*$F23)</f>
        <v>0.57593895698406405</v>
      </c>
      <c r="O23" s="169">
        <f>+(O5*1000)/(NCP!T9*$F23)</f>
        <v>0.56780354462648475</v>
      </c>
      <c r="P23" s="170" t="e">
        <f>+(P5*1000)/(NCP!U9*$F23)</f>
        <v>#DIV/0!</v>
      </c>
      <c r="Q23" s="170">
        <f>+(Q5*1000)/(NCP!V9*$F23)</f>
        <v>0.92200809942745432</v>
      </c>
      <c r="R23" s="397">
        <f>+(R5*1000)/(NCP!W9*$F23)</f>
        <v>0.78125</v>
      </c>
      <c r="S23" s="397">
        <f>+(S5*1000)/(NCP!X9*$F23)</f>
        <v>0.67204301075268813</v>
      </c>
      <c r="T23" s="395">
        <f>+(T5*1000)/(NCP!Y9*$F23)</f>
        <v>0.49283154121863798</v>
      </c>
      <c r="U23" s="399">
        <f>+(U5*1000)/(NCP!Z9*$F23)</f>
        <v>1.3608870967741935</v>
      </c>
      <c r="V23" s="398">
        <f>+(V5*1000)/(NCP!AA9*$F23)</f>
        <v>0.84686935810149433</v>
      </c>
      <c r="W23" s="398" t="e">
        <f>+(W5*1000)/(NCP!AE9*$F23)</f>
        <v>#DIV/0!</v>
      </c>
      <c r="X23" s="395">
        <f>+(X5*1000)/(NCP!AF9*$F23)</f>
        <v>0.90881487123535831</v>
      </c>
      <c r="Y23" s="391" t="e">
        <f>+(Y5*1000)/(NCP!AG9*$F23)</f>
        <v>#DIV/0!</v>
      </c>
      <c r="Z23" s="391" t="e">
        <f>+(Z5*1000)/(NCP!AH9*$F23)</f>
        <v>#DIV/0!</v>
      </c>
      <c r="AA23" s="392">
        <f>+(AA5*1000)/(NCP!AI9*$F23)</f>
        <v>0.77748506998086186</v>
      </c>
      <c r="AB23" s="399">
        <f>+(AB5*1000)/(NCP!AJ9*$F23)</f>
        <v>0.52526881720430108</v>
      </c>
      <c r="AC23" s="2"/>
      <c r="AH23" s="2"/>
    </row>
    <row r="24" spans="2:34" ht="13" x14ac:dyDescent="0.3">
      <c r="B24" s="69"/>
      <c r="C24" s="7"/>
      <c r="D24" s="33"/>
      <c r="E24" s="70"/>
      <c r="F24" s="144">
        <v>720</v>
      </c>
      <c r="G24" s="164">
        <f>+(G6*1000)/(NCP!C10*F24)</f>
        <v>0.5414945379631888</v>
      </c>
      <c r="H24" s="165">
        <f>+(H6*1000)/(NCP!G10*$F24)</f>
        <v>0.5391860458782064</v>
      </c>
      <c r="I24" s="166">
        <f>+(I6*1000)/(NCP!K10*$F24)</f>
        <v>0.53909348982171645</v>
      </c>
      <c r="J24" s="167" t="e">
        <f>+(J6*1000)/(NCP!L10*$F24)</f>
        <v>#DIV/0!</v>
      </c>
      <c r="K24" s="391">
        <f>+(K6*1000)/(NCP!M10*$F24)</f>
        <v>0.5092592592592593</v>
      </c>
      <c r="L24" s="391">
        <f>+(L6*1000)/(NCP!N10*$F24)</f>
        <v>1.5277777777777777</v>
      </c>
      <c r="M24" s="392" t="e">
        <f>+(M6*1000)/(NCP!O10*$F24)</f>
        <v>#DIV/0!</v>
      </c>
      <c r="N24" s="185">
        <f>+(N6*1000)/(NCP!P10*$F24)</f>
        <v>0.62715444450460345</v>
      </c>
      <c r="O24" s="169">
        <f>+(O6*1000)/(NCP!T10*$F24)</f>
        <v>0.62047919433377596</v>
      </c>
      <c r="P24" s="170" t="e">
        <f>+(P6*1000)/(NCP!U10*$F24)</f>
        <v>#DIV/0!</v>
      </c>
      <c r="Q24" s="170">
        <f>+(Q6*1000)/(NCP!V10*$F24)</f>
        <v>0.84696213066999582</v>
      </c>
      <c r="R24" s="397">
        <f>+(R6*1000)/(NCP!W10*$F24)</f>
        <v>0.85012626262626267</v>
      </c>
      <c r="S24" s="397">
        <f>+(S6*1000)/(NCP!X10*$F24)</f>
        <v>0.69444444444444442</v>
      </c>
      <c r="T24" s="395">
        <f>+(T6*1000)/(NCP!Y10*$F24)</f>
        <v>1.1458333333333333</v>
      </c>
      <c r="U24" s="397">
        <f>+(U6*1000)/(NCP!Z10*$F24)</f>
        <v>0.91435185185185186</v>
      </c>
      <c r="V24" s="398">
        <f>+(V6*1000)/(NCP!AA10*$F24)</f>
        <v>0.81744256682129446</v>
      </c>
      <c r="W24" s="398" t="e">
        <f>+(W6*1000)/(NCP!AE10*$F24)</f>
        <v>#DIV/0!</v>
      </c>
      <c r="X24" s="391">
        <f>+(X6*1000)/(NCP!AF10*$F24)</f>
        <v>0.98806769989976095</v>
      </c>
      <c r="Y24" s="391" t="e">
        <f>+(Y6*1000)/(NCP!AG10*$F24)</f>
        <v>#DIV/0!</v>
      </c>
      <c r="Z24" s="391" t="e">
        <f>+(Z6*1000)/(NCP!AH10*$F24)</f>
        <v>#DIV/0!</v>
      </c>
      <c r="AA24" s="392">
        <f>+(AA6*1000)/(NCP!AI10*$F24)</f>
        <v>0.6615320932854224</v>
      </c>
      <c r="AB24" s="399">
        <f>+(AB6*1000)/(NCP!AJ10*$F24)</f>
        <v>0.49127777777777776</v>
      </c>
      <c r="AC24" s="2"/>
      <c r="AH24" s="2"/>
    </row>
    <row r="25" spans="2:34" ht="13" x14ac:dyDescent="0.3">
      <c r="B25" s="69"/>
      <c r="C25" s="7"/>
      <c r="D25" s="33"/>
      <c r="E25" s="70"/>
      <c r="F25" s="144">
        <v>744</v>
      </c>
      <c r="G25" s="164">
        <f>+(G7*1000)/(NCP!C11*F25)</f>
        <v>0.54439310324690493</v>
      </c>
      <c r="H25" s="165">
        <f>+(H7*1000)/(NCP!G11*$F25)</f>
        <v>0.53521339920425437</v>
      </c>
      <c r="I25" s="166">
        <f>+(I7*1000)/(NCP!K11*$F25)</f>
        <v>0.53510953218116231</v>
      </c>
      <c r="J25" s="167" t="e">
        <f>+(J7*1000)/(NCP!L11*$F25)</f>
        <v>#DIV/0!</v>
      </c>
      <c r="K25" s="391">
        <f>+(K7*1000)/(NCP!M11*$F25)</f>
        <v>0.80645161290322576</v>
      </c>
      <c r="L25" s="391">
        <f>+(L7*1000)/(NCP!N11*$F25)</f>
        <v>1.4112903225806452</v>
      </c>
      <c r="M25" s="392" t="e">
        <f>+(M7*1000)/(NCP!O11*$F25)</f>
        <v>#DIV/0!</v>
      </c>
      <c r="N25" s="185">
        <f>+(N7*1000)/(NCP!P11*$F25)</f>
        <v>0.6421529424127056</v>
      </c>
      <c r="O25" s="169">
        <f>+(O7*1000)/(NCP!T11*$F25)</f>
        <v>0.63515428861171297</v>
      </c>
      <c r="P25" s="170" t="e">
        <f>+(P7*1000)/(NCP!U11*$F25)</f>
        <v>#DIV/0!</v>
      </c>
      <c r="Q25" s="170">
        <f>+(Q7*1000)/(NCP!V11*$F25)</f>
        <v>0.90862274955712108</v>
      </c>
      <c r="R25" s="397">
        <f>+(R7*1000)/(NCP!W11*$F25)</f>
        <v>0.80598000377287304</v>
      </c>
      <c r="S25" s="397">
        <f>+(S7*1000)/(NCP!X11*$F25)</f>
        <v>0.80645161290322576</v>
      </c>
      <c r="T25" s="397">
        <f>+(T7*1000)/(NCP!Y11*$F25)</f>
        <v>0.54211469534050183</v>
      </c>
      <c r="U25" s="395">
        <f>+(U7*1000)/(NCP!Z11*$F25)</f>
        <v>0.89605734767025091</v>
      </c>
      <c r="V25" s="398">
        <f>+(V7*1000)/(NCP!AA11*$F25)</f>
        <v>0.82060349376700448</v>
      </c>
      <c r="W25" s="398" t="e">
        <f>+(W7*1000)/(NCP!AE11*$F25)</f>
        <v>#DIV/0!</v>
      </c>
      <c r="X25" s="391">
        <f>+(X7*1000)/(NCP!AF11*$F25)</f>
        <v>0.91264280913978491</v>
      </c>
      <c r="Y25" s="391" t="e">
        <f>+(Y7*1000)/(NCP!AG11*$F25)</f>
        <v>#DIV/0!</v>
      </c>
      <c r="Z25" s="391" t="e">
        <f>+(Z7*1000)/(NCP!AH11*$F25)</f>
        <v>#DIV/0!</v>
      </c>
      <c r="AA25" s="392">
        <f>+(AA7*1000)/(NCP!AI11*$F25)</f>
        <v>0.72485388089545144</v>
      </c>
      <c r="AB25" s="399">
        <f>+(AB7*1000)/(NCP!AJ11*$F25)</f>
        <v>0.47424731182795699</v>
      </c>
      <c r="AC25" s="2"/>
      <c r="AH25" s="2"/>
    </row>
    <row r="26" spans="2:34" ht="13" x14ac:dyDescent="0.3">
      <c r="B26" s="69"/>
      <c r="C26" s="7"/>
      <c r="D26" s="33"/>
      <c r="E26" s="70"/>
      <c r="F26" s="144">
        <v>720</v>
      </c>
      <c r="G26" s="164">
        <f>+(G8*1000)/(NCP!C12*F26)</f>
        <v>0.58371453876425528</v>
      </c>
      <c r="H26" s="165">
        <f>+(H8*1000)/(NCP!G12*$F26)</f>
        <v>0.56102034402367917</v>
      </c>
      <c r="I26" s="166">
        <f>+(I8*1000)/(NCP!K12*$F26)</f>
        <v>0.56093939138023252</v>
      </c>
      <c r="J26" s="167" t="e">
        <f>+(J8*1000)/(NCP!L12*$F26)</f>
        <v>#DIV/0!</v>
      </c>
      <c r="K26" s="391">
        <f>+(K8*1000)/(NCP!M12*$F26)</f>
        <v>0.60185185185185186</v>
      </c>
      <c r="L26" s="391">
        <f>+(L8*1000)/(NCP!N12*$F26)</f>
        <v>1.4583333333333333</v>
      </c>
      <c r="M26" s="392" t="e">
        <f>+(M8*1000)/(NCP!O12*$F26)</f>
        <v>#DIV/0!</v>
      </c>
      <c r="N26" s="185">
        <f>+(N8*1000)/(NCP!P12*$F26)</f>
        <v>0.6745768071366085</v>
      </c>
      <c r="O26" s="169">
        <f>+(O8*1000)/(NCP!T12*$F26)</f>
        <v>0.66879656905215734</v>
      </c>
      <c r="P26" s="170" t="e">
        <f>+(P8*1000)/(NCP!U12*$F26)</f>
        <v>#DIV/0!</v>
      </c>
      <c r="Q26" s="170">
        <f>+(Q8*1000)/(NCP!V12*$F26)</f>
        <v>0.84507492690058483</v>
      </c>
      <c r="R26" s="397">
        <f>+(R8*1000)/(NCP!W12*$F26)</f>
        <v>0.79214150047483378</v>
      </c>
      <c r="S26" s="397">
        <f>+(S8*1000)/(NCP!X12*$F26)</f>
        <v>0.97222222222222221</v>
      </c>
      <c r="T26" s="395">
        <f>+(T8*1000)/(NCP!Y12*$F26)</f>
        <v>1.1342592592592593</v>
      </c>
      <c r="U26" s="397">
        <f>+(U8*1000)/(NCP!Z12*$F26)</f>
        <v>1.5895061728395061</v>
      </c>
      <c r="V26" s="398">
        <f>+(V8*1000)/(NCP!AA12*$F26)</f>
        <v>0.85213790311223769</v>
      </c>
      <c r="W26" s="398" t="e">
        <f>+(W8*1000)/(NCP!AE12*$F26)</f>
        <v>#DIV/0!</v>
      </c>
      <c r="X26" s="391">
        <f>+(X8*1000)/(NCP!AF12*$F26)</f>
        <v>0.88507239534151716</v>
      </c>
      <c r="Y26" s="391" t="e">
        <f>+(Y8*1000)/(NCP!AG12*$F26)</f>
        <v>#DIV/0!</v>
      </c>
      <c r="Z26" s="391" t="e">
        <f>+(Z8*1000)/(NCP!AH12*$F26)</f>
        <v>#DIV/0!</v>
      </c>
      <c r="AA26" s="392">
        <f>+(AA8*1000)/(NCP!AI12*$F26)</f>
        <v>0.81034827062864445</v>
      </c>
      <c r="AB26" s="399">
        <f>+(AB8*1000)/(NCP!AJ12*$F26)</f>
        <v>0.4802777777777778</v>
      </c>
      <c r="AC26" s="2"/>
      <c r="AH26" s="2"/>
    </row>
    <row r="27" spans="2:34" ht="13" x14ac:dyDescent="0.3">
      <c r="B27" s="69"/>
      <c r="C27" s="7"/>
      <c r="D27" s="33"/>
      <c r="E27" s="70"/>
      <c r="F27" s="144">
        <v>744</v>
      </c>
      <c r="G27" s="164">
        <f>+(G9*1000)/(NCP!C13*F27)</f>
        <v>0.61668282672790831</v>
      </c>
      <c r="H27" s="165">
        <f>+(H9*1000)/(NCP!G13*$F27)</f>
        <v>0.58916972832951831</v>
      </c>
      <c r="I27" s="166">
        <f>+(I9*1000)/(NCP!K13*$F27)</f>
        <v>0.58912563860119771</v>
      </c>
      <c r="J27" s="167" t="e">
        <f>+(J9*1000)/(NCP!L13*$F27)</f>
        <v>#DIV/0!</v>
      </c>
      <c r="K27" s="391">
        <f>+(K9*1000)/(NCP!M13*$F27)</f>
        <v>0.5376344086021505</v>
      </c>
      <c r="L27" s="391">
        <f>+(L9*1000)/(NCP!N13*$F27)</f>
        <v>1.2096774193548387</v>
      </c>
      <c r="M27" s="392" t="e">
        <f>+(M9*1000)/(NCP!O13*$F27)</f>
        <v>#DIV/0!</v>
      </c>
      <c r="N27" s="185">
        <f>+(N9*1000)/(NCP!P13*$F27)</f>
        <v>0.68232490594464801</v>
      </c>
      <c r="O27" s="169">
        <f>+(O9*1000)/(NCP!T13*$F27)</f>
        <v>0.67442712488339929</v>
      </c>
      <c r="P27" s="170" t="e">
        <f>+(P9*1000)/(NCP!U13*$F27)</f>
        <v>#DIV/0!</v>
      </c>
      <c r="Q27" s="170">
        <f>+(Q9*1000)/(NCP!V13*$F27)</f>
        <v>0.95998574016263927</v>
      </c>
      <c r="R27" s="397">
        <f>+(R9*1000)/(NCP!W13*$F27)</f>
        <v>0.92470402954273923</v>
      </c>
      <c r="S27" s="397">
        <f>+(S9*1000)/(NCP!X13*$F27)</f>
        <v>0.94086021505376349</v>
      </c>
      <c r="T27" s="397">
        <f>+(T9*1000)/(NCP!Y13*$F27)</f>
        <v>1.2365591397849462</v>
      </c>
      <c r="U27" s="397">
        <f>+(U9*1000)/(NCP!Z13*$F27)</f>
        <v>0.76509511993382961</v>
      </c>
      <c r="V27" s="398">
        <f>+(V9*1000)/(NCP!AA13*$F27)</f>
        <v>0.78789096556233651</v>
      </c>
      <c r="W27" s="398" t="e">
        <f>+(W9*1000)/(NCP!AE14*$F27)</f>
        <v>#DIV/0!</v>
      </c>
      <c r="X27" s="391">
        <f>+(X9*1000)/(NCP!AF13*$F27)</f>
        <v>0.84954934804579418</v>
      </c>
      <c r="Y27" s="391" t="e">
        <f>+(Y9*1000)/(NCP!AG13*$F27)</f>
        <v>#DIV/0!</v>
      </c>
      <c r="Z27" s="391" t="e">
        <f>+(Z9*1000)/(NCP!AH13*$F27)</f>
        <v>#DIV/0!</v>
      </c>
      <c r="AA27" s="392">
        <f>+(AA9*1000)/(NCP!AI13*$F27)</f>
        <v>0.71309416139081494</v>
      </c>
      <c r="AB27" s="399">
        <f>+(AB9*1000)/(NCP!AJ13*$F27)</f>
        <v>0.47053763440860213</v>
      </c>
      <c r="AC27" s="2"/>
      <c r="AH27" s="2"/>
    </row>
    <row r="28" spans="2:34" ht="13" x14ac:dyDescent="0.3">
      <c r="B28" s="69"/>
      <c r="C28" s="7"/>
      <c r="D28" s="33"/>
      <c r="E28" s="70"/>
      <c r="F28" s="144">
        <v>744</v>
      </c>
      <c r="G28" s="164">
        <f>+(G10*1000)/(NCP!C14*F28)</f>
        <v>0.5845330604800747</v>
      </c>
      <c r="H28" s="165">
        <f>+(H10*1000)/(NCP!G14*$F28)</f>
        <v>0.56497256670617457</v>
      </c>
      <c r="I28" s="166">
        <f>+(I10*1000)/(NCP!K14*$F28)</f>
        <v>0.56491493906011692</v>
      </c>
      <c r="J28" s="167" t="e">
        <f>+(J10*1000)/(NCP!L14*$F28)</f>
        <v>#DIV/0!</v>
      </c>
      <c r="K28" s="391">
        <f>+(K10*1000)/(NCP!M14*$F28)</f>
        <v>0.60483870967741937</v>
      </c>
      <c r="L28" s="391">
        <f>+(L10*1000)/(NCP!N14*$F28)</f>
        <v>1.2096774193548387</v>
      </c>
      <c r="M28" s="392" t="e">
        <f>+(M10*1000)/(NCP!O14*$F28)</f>
        <v>#DIV/0!</v>
      </c>
      <c r="N28" s="185">
        <f>+(N10*1000)/(NCP!P14*$F28)</f>
        <v>0.67788810196754301</v>
      </c>
      <c r="O28" s="169">
        <f>+(O10*1000)/(NCP!T14*$F28)</f>
        <v>0.6719658612614493</v>
      </c>
      <c r="P28" s="170" t="e">
        <f>+(P10*1000)/(NCP!U14*$F28)</f>
        <v>#DIV/0!</v>
      </c>
      <c r="Q28" s="170">
        <f>+(Q10*1000)/(NCP!V14*$F28)</f>
        <v>0.91325196163905842</v>
      </c>
      <c r="R28" s="397">
        <f>+(R10*1000)/(NCP!W14*$F28)</f>
        <v>0.84750072653298458</v>
      </c>
      <c r="S28" s="397">
        <f>+(S10*1000)/(NCP!X14*$F28)</f>
        <v>0.94086021505376349</v>
      </c>
      <c r="T28" s="397">
        <f>+(T10*1000)/(NCP!Y14*$F28)</f>
        <v>1.1021505376344085</v>
      </c>
      <c r="U28" s="397">
        <f>+(U10*1000)/(NCP!Z14*$F28)</f>
        <v>1.965725806451613</v>
      </c>
      <c r="V28" s="398">
        <f>+(V10*1000)/(NCP!AA14*$F28)</f>
        <v>0.82417101372482737</v>
      </c>
      <c r="W28" s="398" t="e">
        <f>+(W10*1000)/(NCP!AE15*$F28)</f>
        <v>#DIV/0!</v>
      </c>
      <c r="X28" s="391">
        <f>+(X10*1000)/(NCP!AF14*$F28)</f>
        <v>0.94051594542178762</v>
      </c>
      <c r="Y28" s="391" t="e">
        <f>+(Y10*1000)/(NCP!AG14*$F28)</f>
        <v>#DIV/0!</v>
      </c>
      <c r="Z28" s="391" t="e">
        <f>+(Z10*1000)/(NCP!AH14*$F28)</f>
        <v>#DIV/0!</v>
      </c>
      <c r="AA28" s="392">
        <f>+(AA10*1000)/(NCP!AI14*$F28)</f>
        <v>0.69258960032705819</v>
      </c>
      <c r="AB28" s="399">
        <f>+(AB10*1000)/(NCP!AJ14*$F28)</f>
        <v>0.47358354011579817</v>
      </c>
      <c r="AC28" s="2"/>
      <c r="AH28" s="2"/>
    </row>
    <row r="29" spans="2:34" ht="13" x14ac:dyDescent="0.3">
      <c r="B29" s="69"/>
      <c r="C29" s="7"/>
      <c r="D29" s="33"/>
      <c r="E29" s="70"/>
      <c r="F29" s="144">
        <v>720</v>
      </c>
      <c r="G29" s="164">
        <f>+(G11*1000)/(NCP!C15*F29)</f>
        <v>0.57707169524019186</v>
      </c>
      <c r="H29" s="165">
        <f>+(H11*1000)/(NCP!G15*$F29)</f>
        <v>0.55675616677581319</v>
      </c>
      <c r="I29" s="166">
        <f>+(I11*1000)/(NCP!K15*$F29)</f>
        <v>0.55664716327540542</v>
      </c>
      <c r="J29" s="167" t="e">
        <f>+(J11*1000)/(NCP!L15*$F29)</f>
        <v>#DIV/0!</v>
      </c>
      <c r="K29" s="391">
        <f>+(K11*1000)/(NCP!M15*$F29)</f>
        <v>1.1111111111111112</v>
      </c>
      <c r="L29" s="391">
        <f>+(L11*1000)/(NCP!N15*$F29)</f>
        <v>1.5277777777777777</v>
      </c>
      <c r="M29" s="392" t="e">
        <f>+(M11*1000)/(NCP!O15*$F29)</f>
        <v>#DIV/0!</v>
      </c>
      <c r="N29" s="185">
        <f>+(N11*1000)/(NCP!P15*$F29)</f>
        <v>0.6384112208981807</v>
      </c>
      <c r="O29" s="169">
        <f>+(O11*1000)/(NCP!T15*$F29)</f>
        <v>0.63116059804801528</v>
      </c>
      <c r="P29" s="170" t="e">
        <f>+(P11*1000)/(NCP!U15*$F29)</f>
        <v>#DIV/0!</v>
      </c>
      <c r="Q29" s="170">
        <f>+(Q11*1000)/(NCP!V15*$F29)</f>
        <v>0.89304123711340211</v>
      </c>
      <c r="R29" s="397">
        <f>+(R11*1000)/(NCP!W15*$F29)</f>
        <v>0.8545893719806763</v>
      </c>
      <c r="S29" s="395">
        <f>+(S11*1000)/(NCP!X15*$F29)</f>
        <v>1.1111111111111112</v>
      </c>
      <c r="T29" s="397">
        <f>+(T11*1000)/(NCP!Y15*$F29)</f>
        <v>1.4583333333333333</v>
      </c>
      <c r="U29" s="397">
        <f>+(U11*1000)/(NCP!Z15*$F29)</f>
        <v>0.90909090909090906</v>
      </c>
      <c r="V29" s="398">
        <f>+(V11*1000)/(NCP!AA15*$F29)</f>
        <v>0.83684753069065687</v>
      </c>
      <c r="W29" s="398" t="e">
        <f>+(W11*1000)/(NCP!AE15*$F29)</f>
        <v>#DIV/0!</v>
      </c>
      <c r="X29" s="395">
        <f>+(X11*1000)/(NCP!AF15*$F29)</f>
        <v>0.89480424442005124</v>
      </c>
      <c r="Y29" s="391" t="e">
        <f>+(Y11*1000)/(NCP!AG15*$F29)</f>
        <v>#DIV/0!</v>
      </c>
      <c r="Z29" s="391" t="e">
        <f>+(Z11*1000)/(NCP!AH15*$F29)</f>
        <v>#DIV/0!</v>
      </c>
      <c r="AA29" s="392">
        <f>+(AA11*1000)/(NCP!AI15*$F29)</f>
        <v>0.77598463016330455</v>
      </c>
      <c r="AB29" s="399">
        <f>+(AB11*1000)/(NCP!AJ15*$F29)</f>
        <v>0.48233333333333334</v>
      </c>
      <c r="AC29" s="2"/>
      <c r="AH29" s="2"/>
    </row>
    <row r="30" spans="2:34" ht="13" x14ac:dyDescent="0.3">
      <c r="B30" s="69"/>
      <c r="C30" s="7"/>
      <c r="D30" s="33"/>
      <c r="E30" s="70"/>
      <c r="F30" s="144">
        <v>744</v>
      </c>
      <c r="G30" s="164">
        <f>+(G12*1000)/(NCP!C16*F30)</f>
        <v>0.51805405355796252</v>
      </c>
      <c r="H30" s="165">
        <f>+(H12*1000)/(NCP!G16*$F30)</f>
        <v>0.50689010997600381</v>
      </c>
      <c r="I30" s="166">
        <f>+(I12*1000)/(NCP!K16*$F30)</f>
        <v>0.50674231906173517</v>
      </c>
      <c r="J30" s="167" t="e">
        <f>+(J12*1000)/(NCP!L16*$F30)</f>
        <v>#DIV/0!</v>
      </c>
      <c r="K30" s="391">
        <f>+(K12*1000)/(NCP!M16*$F30)</f>
        <v>0.94086021505376349</v>
      </c>
      <c r="L30" s="391">
        <f>+(L12*1000)/(NCP!N16*$F30)</f>
        <v>1.814516129032258</v>
      </c>
      <c r="M30" s="392" t="e">
        <f>+(M12*1000)/(NCP!O16*$F30)</f>
        <v>#DIV/0!</v>
      </c>
      <c r="N30" s="185">
        <f>+(N12*1000)/(NCP!P16*$F30)</f>
        <v>0.61357477634410229</v>
      </c>
      <c r="O30" s="169">
        <f>+(O12*1000)/(NCP!T16*$F30)</f>
        <v>0.60588742090228898</v>
      </c>
      <c r="P30" s="170" t="e">
        <f>+(P12*1000)/(NCP!U16*$F30)</f>
        <v>#DIV/0!</v>
      </c>
      <c r="Q30" s="170">
        <f>+(Q12*1000)/(NCP!V16*$F30)</f>
        <v>0.87709080047789723</v>
      </c>
      <c r="R30" s="397">
        <f>+(R12*1000)/(NCP!W16*$F30)</f>
        <v>0.8600928641251222</v>
      </c>
      <c r="S30" s="397">
        <f>+(S12*1000)/(NCP!X16*$F30)</f>
        <v>1.075268817204301</v>
      </c>
      <c r="T30" s="395">
        <f>+(T12*1000)/(NCP!Y16*$F30)</f>
        <v>0.86405529953917048</v>
      </c>
      <c r="U30" s="397">
        <f>+(U12*1000)/(NCP!Z16*$F30)</f>
        <v>0.91642228739002929</v>
      </c>
      <c r="V30" s="398">
        <f>+(V12*1000)/(NCP!AA16*$F30)</f>
        <v>0.81155734112968636</v>
      </c>
      <c r="W30" s="398" t="e">
        <f>+(W12*1000)/(NCP!AE16*$F30)</f>
        <v>#DIV/0!</v>
      </c>
      <c r="X30" s="391">
        <f>+(X12*1000)/(NCP!AF16*$F30)</f>
        <v>0.901377688172043</v>
      </c>
      <c r="Y30" s="391" t="e">
        <f>+(Y12*1000)/(NCP!AG16*$F30)</f>
        <v>#DIV/0!</v>
      </c>
      <c r="Z30" s="391" t="e">
        <f>+(Z12*1000)/(NCP!AH16*$F30)</f>
        <v>#DIV/0!</v>
      </c>
      <c r="AA30" s="392">
        <f>+(AA12*1000)/(NCP!AI16*$F30)</f>
        <v>0.71771518750334351</v>
      </c>
      <c r="AB30" s="399">
        <f>+(AB12*1000)/(NCP!AJ16*$F30)</f>
        <v>0.47596774193548386</v>
      </c>
      <c r="AC30" s="1"/>
      <c r="AH30" s="2"/>
    </row>
    <row r="31" spans="2:34" ht="13" x14ac:dyDescent="0.3">
      <c r="B31" s="69"/>
      <c r="C31" s="7"/>
      <c r="D31" s="33"/>
      <c r="E31" s="70"/>
      <c r="F31" s="144">
        <v>720</v>
      </c>
      <c r="G31" s="164">
        <f>+(G13*1000)/(NCP!C17*F31)</f>
        <v>0.45801285973161793</v>
      </c>
      <c r="H31" s="165">
        <f>+(H13*1000)/(NCP!G17*$F31)</f>
        <v>0.49214318921431893</v>
      </c>
      <c r="I31" s="166">
        <f>+(I13*1000)/(NCP!K17*$F31)</f>
        <v>0.49196983223598556</v>
      </c>
      <c r="J31" s="167" t="e">
        <f>+(J13*1000)/(NCP!L17*$F31)</f>
        <v>#DIV/0!</v>
      </c>
      <c r="K31" s="391">
        <f>+(K13*1000)/(NCP!M17*$F31)</f>
        <v>0.97222222222222221</v>
      </c>
      <c r="L31" s="391">
        <f>+(L13*1000)/(NCP!N17*$F31)</f>
        <v>1.8055555555555556</v>
      </c>
      <c r="M31" s="392" t="e">
        <f>+(M13*1000)/(NCP!O17*$F31)</f>
        <v>#DIV/0!</v>
      </c>
      <c r="N31" s="185">
        <f>+(N13*1000)/(NCP!P17*$F31)</f>
        <v>0.62242713875933342</v>
      </c>
      <c r="O31" s="169">
        <f>+(O13*1000)/(NCP!T17*$F31)</f>
        <v>0.6149272688002404</v>
      </c>
      <c r="P31" s="170" t="e">
        <f>+(P13*1000)/(NCP!U17*$F31)</f>
        <v>#DIV/0!</v>
      </c>
      <c r="Q31" s="170">
        <f>+(Q13*1000)/(NCP!V17*$F31)</f>
        <v>0.9236411736411736</v>
      </c>
      <c r="R31" s="397">
        <f>+(R13*1000)/(NCP!W17*$F31)</f>
        <v>0.78447855750487328</v>
      </c>
      <c r="S31" s="397">
        <f>+(S13*1000)/(NCP!X17*$F31)</f>
        <v>1.1111111111111112</v>
      </c>
      <c r="T31" s="397">
        <f>+(T13*1000)/(NCP!Y17*$F31)</f>
        <v>1.1805555555555556</v>
      </c>
      <c r="U31" s="395">
        <f>+(U13*1000)/(NCP!Z17*$F31)</f>
        <v>1.0802469135802468</v>
      </c>
      <c r="V31" s="398">
        <f>+(V13*1000)/(NCP!AA17*$F31)</f>
        <v>0.81225298284862046</v>
      </c>
      <c r="W31" s="398" t="e">
        <f>+(W13*1000)/(NCP!AE17*$F31)</f>
        <v>#DIV/0!</v>
      </c>
      <c r="X31" s="391">
        <f>+(X13*1000)/(NCP!AF17*$F31)</f>
        <v>0.88587807035449406</v>
      </c>
      <c r="Y31" s="391" t="e">
        <f>+(Y13*1000)/(NCP!AG17*$F31)</f>
        <v>#DIV/0!</v>
      </c>
      <c r="Z31" s="391" t="e">
        <f>+(Z13*1000)/(NCP!AH17*$F31)</f>
        <v>#DIV/0!</v>
      </c>
      <c r="AA31" s="392">
        <f>+(AA13*1000)/(NCP!AI17*$F31)</f>
        <v>0.72299554565701563</v>
      </c>
      <c r="AB31" s="399">
        <f>+(AB13*1000)/(NCP!AJ17*$F31)</f>
        <v>0.57494212962962965</v>
      </c>
      <c r="AC31" s="1"/>
      <c r="AH31" s="2"/>
    </row>
    <row r="32" spans="2:34" ht="13.5" thickBot="1" x14ac:dyDescent="0.35">
      <c r="B32" s="71"/>
      <c r="C32" s="17"/>
      <c r="D32" s="141"/>
      <c r="E32" s="72"/>
      <c r="F32" s="145">
        <v>744</v>
      </c>
      <c r="G32" s="172">
        <f>+(G14*1000)/(NCP!C18*F32)</f>
        <v>0.50134704279288533</v>
      </c>
      <c r="H32" s="173">
        <f>+(H14*1000)/(NCP!G18*$F32)</f>
        <v>0.52782616626702639</v>
      </c>
      <c r="I32" s="174">
        <f>+(I14*1000)/(NCP!K18*$F32)</f>
        <v>0.52766822226214494</v>
      </c>
      <c r="J32" s="175" t="e">
        <f>+(J14*1000)/(NCP!L18*$F32)</f>
        <v>#DIV/0!</v>
      </c>
      <c r="K32" s="393">
        <f>+(K14*1000)/(NCP!M18*$F32)</f>
        <v>0.94086021505376349</v>
      </c>
      <c r="L32" s="393">
        <f>+(L14*1000)/(NCP!N18*$F32)</f>
        <v>2.553763440860215</v>
      </c>
      <c r="M32" s="394" t="e">
        <f>+(M14*1000)/(NCP!O18*$F32)</f>
        <v>#DIV/0!</v>
      </c>
      <c r="N32" s="186">
        <f>+(N14*1000)/(NCP!P18*$F32)</f>
        <v>0.60345335659483323</v>
      </c>
      <c r="O32" s="177">
        <f>+(O14*1000)/(NCP!T18*$F32)</f>
        <v>0.59590903472994683</v>
      </c>
      <c r="P32" s="178" t="e">
        <f>+(P14*1000)/(NCP!U18*$F32)</f>
        <v>#DIV/0!</v>
      </c>
      <c r="Q32" s="178">
        <f>+(Q14*1000)/(NCP!V18*$F32)</f>
        <v>0.84703568888331027</v>
      </c>
      <c r="R32" s="400">
        <f>+(R14*1000)/(NCP!W18*$F32)</f>
        <v>0.80757168458781359</v>
      </c>
      <c r="S32" s="396">
        <f>+(S14*1000)/(NCP!X18*$F32)</f>
        <v>1.075268817204301</v>
      </c>
      <c r="T32" s="400">
        <f>+(T14*1000)/(NCP!Y18*$F32)</f>
        <v>0.76164874551971329</v>
      </c>
      <c r="U32" s="403">
        <f>+(U14*1000)/(NCP!Z18*$F32)</f>
        <v>1.2768817204301075</v>
      </c>
      <c r="V32" s="401">
        <f>+(V14*1000)/(NCP!AA18*$F32)</f>
        <v>0.82210653262630728</v>
      </c>
      <c r="W32" s="401" t="e">
        <f>+(W14*1000)/(NCP!AE18*$F32)</f>
        <v>#DIV/0!</v>
      </c>
      <c r="X32" s="393">
        <f>+(X14*1000)/(NCP!AF18*$F32)</f>
        <v>0.92282529280226711</v>
      </c>
      <c r="Y32" s="393" t="e">
        <f>+(Y14*1000)/(NCP!AG18*$F32)</f>
        <v>#DIV/0!</v>
      </c>
      <c r="Z32" s="393" t="e">
        <f>+(Z14*1000)/(NCP!AH18*$F32)</f>
        <v>#DIV/0!</v>
      </c>
      <c r="AA32" s="394">
        <f>+(AA14*1000)/(NCP!AI18*$F32)</f>
        <v>0.72180083640185511</v>
      </c>
      <c r="AB32" s="402">
        <f>+(AB14*1000)/(NCP!AJ18*$F32)</f>
        <v>0.59223790322580649</v>
      </c>
      <c r="AH32" s="2"/>
    </row>
    <row r="33" spans="5:29" ht="13" x14ac:dyDescent="0.3">
      <c r="E33" s="8"/>
      <c r="F33" s="8">
        <f>SUM(F21:F32)</f>
        <v>8760</v>
      </c>
      <c r="G33" s="170">
        <f>+(G15*1000)/(NCP!C19*F33)</f>
        <v>0.43410062733630506</v>
      </c>
      <c r="H33" s="308">
        <f>+(H15*1000)/(NCP!G19*$F33)</f>
        <v>0.43973376242779721</v>
      </c>
      <c r="I33" s="170" t="e">
        <f>+(I15*1000)/(NCP!K19*$F33)</f>
        <v>#DIV/0!</v>
      </c>
      <c r="J33" s="170" t="e">
        <f>+(J15*1000)/(NCP!L19*$F33)</f>
        <v>#DIV/0!</v>
      </c>
      <c r="K33" s="170" t="e">
        <f>+(K15*1000)/(NCP!M19*$F33)</f>
        <v>#DIV/0!</v>
      </c>
      <c r="L33" s="170" t="e">
        <f>+(L15*1000)/(NCP!N19*$F33)</f>
        <v>#DIV/0!</v>
      </c>
      <c r="M33" s="170" t="e">
        <f>+(M15*1000)/(NCP!O19*$F33)</f>
        <v>#DIV/0!</v>
      </c>
      <c r="N33" s="185">
        <f>+(N15*1000)/(NCP!P19*$F33)</f>
        <v>0.52734405275299456</v>
      </c>
      <c r="O33" s="170" t="e">
        <f>+(O15*1000)/(NCP!T19*$F33)</f>
        <v>#DIV/0!</v>
      </c>
      <c r="P33" s="170" t="e">
        <f>+(P15*1000)/(NCP!U19*$F33)</f>
        <v>#DIV/0!</v>
      </c>
      <c r="Q33" s="170" t="e">
        <f>+(Q15*1000)/(NCP!V19*$F33)</f>
        <v>#DIV/0!</v>
      </c>
      <c r="R33" s="170" t="e">
        <f>+(R15*1000)/(NCP!W19*$F33)</f>
        <v>#DIV/0!</v>
      </c>
      <c r="S33" s="170" t="e">
        <f>+(S15*1000)/(NCP!X19*$F33)</f>
        <v>#DIV/0!</v>
      </c>
      <c r="T33" s="170" t="e">
        <f>+(T15*1000)/(NCP!Y19*$F33)</f>
        <v>#DIV/0!</v>
      </c>
      <c r="U33" s="170" t="e">
        <f>+(U15*1000)/(NCP!Z19*$F33)</f>
        <v>#DIV/0!</v>
      </c>
      <c r="V33" s="308">
        <f>+(V15*1000)/(NCP!AA19*$F33)</f>
        <v>0.73521533846053122</v>
      </c>
      <c r="W33" s="170" t="e">
        <f>+(W15*1000)/(NCP!AE19*$F33)</f>
        <v>#DIV/0!</v>
      </c>
      <c r="X33" s="170" t="e">
        <f>+(X15*1000)/(NCP!AF19*$F33)</f>
        <v>#DIV/0!</v>
      </c>
      <c r="Y33" s="170" t="e">
        <f>+(Y15*1000)/(NCP!AG19*$F33)</f>
        <v>#DIV/0!</v>
      </c>
      <c r="Z33" s="170" t="e">
        <f>+(Z15*1000)/(NCP!AH19*$F33)</f>
        <v>#DIV/0!</v>
      </c>
      <c r="AA33" s="170" t="e">
        <f>+(AA15*1000)/(NCP!AI19*$F33)</f>
        <v>#DIV/0!</v>
      </c>
      <c r="AB33" s="170">
        <f>+(AB15*1000)/(NCP!AJ19*$F33)</f>
        <v>0.49280382859149985</v>
      </c>
      <c r="AC33" s="26"/>
    </row>
    <row r="34" spans="5:29" x14ac:dyDescent="0.25">
      <c r="AA34" s="22"/>
    </row>
    <row r="35" spans="5:29" ht="20" x14ac:dyDescent="0.4">
      <c r="J35" s="629" t="str">
        <f>+F37</f>
        <v>RS</v>
      </c>
      <c r="K35" s="629"/>
      <c r="L35" s="629"/>
      <c r="M35" s="629"/>
      <c r="N35" s="629"/>
      <c r="O35" s="629"/>
    </row>
    <row r="36" spans="5:29" ht="20" x14ac:dyDescent="0.4">
      <c r="F36" s="120" t="s">
        <v>80</v>
      </c>
      <c r="G36" s="120"/>
      <c r="H36" s="22"/>
      <c r="J36" s="629" t="str">
        <f>+F38</f>
        <v>E330</v>
      </c>
      <c r="K36" s="629"/>
      <c r="L36" s="629"/>
      <c r="M36" s="629"/>
      <c r="N36" s="629"/>
      <c r="O36" s="629"/>
    </row>
    <row r="37" spans="5:29" ht="20" x14ac:dyDescent="0.4">
      <c r="F37" s="180" t="str">
        <f>HLOOKUP($A$1,$G$2:$AB$32,16)</f>
        <v>RS</v>
      </c>
      <c r="J37" s="629">
        <f>+F39</f>
        <v>0</v>
      </c>
      <c r="K37" s="629"/>
      <c r="L37" s="629"/>
      <c r="M37" s="629"/>
      <c r="N37" s="629"/>
      <c r="O37" s="629"/>
      <c r="Q37" s="147" t="s">
        <v>156</v>
      </c>
    </row>
    <row r="38" spans="5:29" x14ac:dyDescent="0.25">
      <c r="F38" s="180" t="str">
        <f>HLOOKUP($A$1,$G$2:$AB$32,17)</f>
        <v>E330</v>
      </c>
      <c r="Q38" s="436" t="s">
        <v>155</v>
      </c>
    </row>
    <row r="39" spans="5:29" x14ac:dyDescent="0.25">
      <c r="F39" s="180">
        <f>HLOOKUP($A$1,$G$2:$AB$32,18)</f>
        <v>0</v>
      </c>
      <c r="G39" s="306" t="s">
        <v>114</v>
      </c>
      <c r="H39" s="306" t="s">
        <v>113</v>
      </c>
      <c r="Q39" s="436" t="s">
        <v>153</v>
      </c>
    </row>
    <row r="40" spans="5:29" x14ac:dyDescent="0.25">
      <c r="Q40" s="436" t="s">
        <v>154</v>
      </c>
    </row>
    <row r="41" spans="5:29" x14ac:dyDescent="0.25">
      <c r="E41">
        <v>1</v>
      </c>
      <c r="F41" s="183">
        <f>HLOOKUP($A$1,$G$2:$AB$32,20)</f>
        <v>0.51012785329138866</v>
      </c>
      <c r="G41" s="183">
        <f>HLOOKUP($A$1,$G$75:$AB$87,B76+1)</f>
        <v>0.42816704023970986</v>
      </c>
      <c r="P41" s="503" t="s">
        <v>83</v>
      </c>
      <c r="Q41" s="390">
        <f>+F41-'CP LF Check'!F41</f>
        <v>-7.7417777193278248E-4</v>
      </c>
      <c r="R41" t="str">
        <f>IF(Q41&gt;0,"problem","ok")</f>
        <v>ok</v>
      </c>
    </row>
    <row r="42" spans="5:29" x14ac:dyDescent="0.25">
      <c r="E42">
        <v>2</v>
      </c>
      <c r="F42" s="183">
        <f>HLOOKUP($A$1,$G$2:$AB$32,21)</f>
        <v>0.46597124059176592</v>
      </c>
      <c r="G42" s="183">
        <f t="shared" ref="G42:G52" si="4">HLOOKUP($A$1,$G$75:$AB$87,B77+1)</f>
        <v>0.42510868474444274</v>
      </c>
      <c r="P42" s="503" t="s">
        <v>84</v>
      </c>
      <c r="Q42" s="390">
        <f>+F42-'CP LF Check'!F42</f>
        <v>-0.11395415316341512</v>
      </c>
      <c r="R42" t="str">
        <f t="shared" ref="R42:R52" si="5">IF(Q42&gt;0,"problem","ok")</f>
        <v>ok</v>
      </c>
    </row>
    <row r="43" spans="5:29" x14ac:dyDescent="0.25">
      <c r="E43">
        <v>3</v>
      </c>
      <c r="F43" s="183">
        <f>HLOOKUP($A$1,$G$2:$AB$32,22)</f>
        <v>0.48822175486856345</v>
      </c>
      <c r="G43" s="183">
        <f t="shared" si="4"/>
        <v>0.50091749144795983</v>
      </c>
      <c r="P43" s="503" t="s">
        <v>85</v>
      </c>
      <c r="Q43" s="390">
        <f>+F43-'CP LF Check'!F43</f>
        <v>-2.7891075094692575E-2</v>
      </c>
      <c r="R43" t="str">
        <f t="shared" si="5"/>
        <v>ok</v>
      </c>
    </row>
    <row r="44" spans="5:29" x14ac:dyDescent="0.25">
      <c r="E44">
        <v>4</v>
      </c>
      <c r="F44" s="183">
        <f>HLOOKUP($A$1,$G$2:$AB$32,23)</f>
        <v>0.5414945379631888</v>
      </c>
      <c r="G44" s="183">
        <f t="shared" si="4"/>
        <v>0.51450169398180634</v>
      </c>
      <c r="P44" s="503" t="s">
        <v>86</v>
      </c>
      <c r="Q44" s="390">
        <f>+F44-'CP LF Check'!F44</f>
        <v>-1.4792707929320192E-2</v>
      </c>
      <c r="R44" t="str">
        <f t="shared" si="5"/>
        <v>ok</v>
      </c>
    </row>
    <row r="45" spans="5:29" x14ac:dyDescent="0.25">
      <c r="E45">
        <v>5</v>
      </c>
      <c r="F45" s="183">
        <f>HLOOKUP($A$1,$G$2:$AB$32,24)</f>
        <v>0.54439310324690493</v>
      </c>
      <c r="G45" s="183">
        <f t="shared" si="4"/>
        <v>0.53446107675524557</v>
      </c>
      <c r="P45" s="503" t="s">
        <v>87</v>
      </c>
      <c r="Q45" s="390">
        <f>+F45-'CP LF Check'!F45</f>
        <v>-3.3727051791854756E-2</v>
      </c>
      <c r="R45" t="str">
        <f t="shared" si="5"/>
        <v>ok</v>
      </c>
    </row>
    <row r="46" spans="5:29" x14ac:dyDescent="0.25">
      <c r="E46">
        <v>6</v>
      </c>
      <c r="F46" s="183">
        <f>HLOOKUP($A$1,$G$2:$AB$32,25)</f>
        <v>0.58371453876425528</v>
      </c>
      <c r="G46" s="183">
        <f t="shared" si="4"/>
        <v>0.57565775109843853</v>
      </c>
      <c r="P46" s="503" t="s">
        <v>88</v>
      </c>
      <c r="Q46" s="390">
        <f>+F46-'CP LF Check'!F46</f>
        <v>-4.405587415861012E-2</v>
      </c>
      <c r="R46" t="str">
        <f t="shared" si="5"/>
        <v>ok</v>
      </c>
    </row>
    <row r="47" spans="5:29" x14ac:dyDescent="0.25">
      <c r="E47">
        <v>7</v>
      </c>
      <c r="F47" s="183">
        <f>HLOOKUP($A$1,$G$2:$AB$32,26)</f>
        <v>0.61668282672790831</v>
      </c>
      <c r="G47" s="183">
        <f t="shared" si="4"/>
        <v>0.58384268800527328</v>
      </c>
      <c r="P47" s="503" t="s">
        <v>89</v>
      </c>
      <c r="Q47" s="390">
        <f>+F47-'CP LF Check'!F47</f>
        <v>-7.4028693342998775E-2</v>
      </c>
      <c r="R47" t="str">
        <f t="shared" si="5"/>
        <v>ok</v>
      </c>
      <c r="T47" s="196"/>
    </row>
    <row r="48" spans="5:29" x14ac:dyDescent="0.25">
      <c r="E48">
        <v>8</v>
      </c>
      <c r="F48" s="183">
        <f>HLOOKUP($A$1,$G$2:$AB$32,27)</f>
        <v>0.5845330604800747</v>
      </c>
      <c r="G48" s="183">
        <f t="shared" si="4"/>
        <v>0.58927594911183512</v>
      </c>
      <c r="P48" s="503" t="s">
        <v>90</v>
      </c>
      <c r="Q48" s="390">
        <f>+F48-'CP LF Check'!F48</f>
        <v>-2.5103202752400078E-2</v>
      </c>
      <c r="R48" t="str">
        <f t="shared" si="5"/>
        <v>ok</v>
      </c>
      <c r="T48" s="196"/>
    </row>
    <row r="49" spans="5:18" x14ac:dyDescent="0.25">
      <c r="E49">
        <v>9</v>
      </c>
      <c r="F49" s="183">
        <f>HLOOKUP($A$1,$G$2:$AB$32,28)</f>
        <v>0.57707169524019186</v>
      </c>
      <c r="G49" s="183">
        <f t="shared" si="4"/>
        <v>0.57133541495664586</v>
      </c>
      <c r="P49" s="503" t="s">
        <v>91</v>
      </c>
      <c r="Q49" s="390">
        <f>+F49-'CP LF Check'!F49</f>
        <v>-4.2890118014304313E-2</v>
      </c>
      <c r="R49" t="str">
        <f t="shared" si="5"/>
        <v>ok</v>
      </c>
    </row>
    <row r="50" spans="5:18" x14ac:dyDescent="0.25">
      <c r="E50">
        <v>10</v>
      </c>
      <c r="F50" s="183">
        <f>HLOOKUP($A$1,$G$2:$AB$32,29)</f>
        <v>0.51805405355796252</v>
      </c>
      <c r="G50" s="183">
        <f t="shared" si="4"/>
        <v>0.51970062807421924</v>
      </c>
      <c r="P50" s="503" t="s">
        <v>92</v>
      </c>
      <c r="Q50" s="390">
        <f>+F50-'CP LF Check'!F50</f>
        <v>-2.2531890800467469E-2</v>
      </c>
      <c r="R50" t="str">
        <f t="shared" si="5"/>
        <v>ok</v>
      </c>
    </row>
    <row r="51" spans="5:18" x14ac:dyDescent="0.25">
      <c r="E51">
        <v>11</v>
      </c>
      <c r="F51" s="183">
        <f>HLOOKUP($A$1,$G$2:$AB$32,30)</f>
        <v>0.45801285973161793</v>
      </c>
      <c r="G51" s="183">
        <f t="shared" si="4"/>
        <v>0.51481453482757011</v>
      </c>
      <c r="P51" s="503" t="s">
        <v>93</v>
      </c>
      <c r="Q51" s="390">
        <f>+F51-'CP LF Check'!F51</f>
        <v>2.4017454626712453E-5</v>
      </c>
      <c r="R51" t="str">
        <f t="shared" si="5"/>
        <v>problem</v>
      </c>
    </row>
    <row r="52" spans="5:18" x14ac:dyDescent="0.25">
      <c r="E52">
        <v>12</v>
      </c>
      <c r="F52" s="183">
        <f>HLOOKUP($A$1,$G$2:$AB$32,31)</f>
        <v>0.50134704279288533</v>
      </c>
      <c r="G52" s="183">
        <f t="shared" si="4"/>
        <v>0.49008204247761561</v>
      </c>
      <c r="P52" s="503" t="s">
        <v>94</v>
      </c>
      <c r="Q52" s="390">
        <f>+F52-'CP LF Check'!F52</f>
        <v>-3.1920741517724394E-2</v>
      </c>
      <c r="R52" t="str">
        <f t="shared" si="5"/>
        <v>ok</v>
      </c>
    </row>
    <row r="53" spans="5:18" ht="13" x14ac:dyDescent="0.3">
      <c r="H53" s="197"/>
    </row>
    <row r="55" spans="5:18" x14ac:dyDescent="0.25">
      <c r="F55" s="306" t="s">
        <v>117</v>
      </c>
    </row>
    <row r="56" spans="5:18" x14ac:dyDescent="0.25">
      <c r="F56" s="306" t="s">
        <v>116</v>
      </c>
    </row>
    <row r="60" spans="5:18" x14ac:dyDescent="0.25">
      <c r="K60" s="22"/>
      <c r="L60" s="196"/>
      <c r="M60" s="306"/>
      <c r="O60" s="305"/>
    </row>
    <row r="61" spans="5:18" x14ac:dyDescent="0.25">
      <c r="M61" s="306"/>
    </row>
    <row r="62" spans="5:18" x14ac:dyDescent="0.25">
      <c r="K62" s="194"/>
      <c r="N62" s="21"/>
    </row>
    <row r="63" spans="5:18" x14ac:dyDescent="0.25">
      <c r="K63" s="194"/>
      <c r="N63" s="21"/>
    </row>
    <row r="64" spans="5:18" x14ac:dyDescent="0.25">
      <c r="K64" s="194"/>
      <c r="N64" s="21"/>
    </row>
    <row r="65" spans="2:32" x14ac:dyDescent="0.25">
      <c r="K65" s="194"/>
      <c r="N65" s="21"/>
    </row>
    <row r="66" spans="2:32" x14ac:dyDescent="0.25">
      <c r="K66" s="194"/>
      <c r="N66" s="21"/>
    </row>
    <row r="67" spans="2:32" x14ac:dyDescent="0.25">
      <c r="K67" s="194"/>
      <c r="N67" s="21"/>
    </row>
    <row r="68" spans="2:32" x14ac:dyDescent="0.25">
      <c r="K68" s="194"/>
      <c r="N68" s="21"/>
    </row>
    <row r="69" spans="2:32" x14ac:dyDescent="0.25">
      <c r="I69" s="306" t="s">
        <v>117</v>
      </c>
      <c r="K69" s="194"/>
      <c r="N69" s="21"/>
    </row>
    <row r="70" spans="2:32" x14ac:dyDescent="0.25">
      <c r="I70" s="306" t="s">
        <v>116</v>
      </c>
      <c r="K70" s="194"/>
      <c r="N70" s="21"/>
    </row>
    <row r="71" spans="2:32" x14ac:dyDescent="0.25">
      <c r="B71" s="435" t="s">
        <v>152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2:32" x14ac:dyDescent="0.25">
      <c r="B72" s="3"/>
      <c r="C72" s="3"/>
      <c r="D72" s="3"/>
      <c r="E72" s="3"/>
      <c r="F72" s="3"/>
      <c r="G72" s="3" t="s">
        <v>3</v>
      </c>
      <c r="H72" s="3" t="s">
        <v>4</v>
      </c>
      <c r="I72" s="3" t="s">
        <v>4</v>
      </c>
      <c r="J72" s="3" t="s">
        <v>4</v>
      </c>
      <c r="K72" s="3" t="s">
        <v>4</v>
      </c>
      <c r="L72" s="3" t="s">
        <v>4</v>
      </c>
      <c r="M72" s="3" t="s">
        <v>4</v>
      </c>
      <c r="N72" s="3" t="s">
        <v>5</v>
      </c>
      <c r="O72" s="3" t="s">
        <v>9</v>
      </c>
      <c r="P72" s="3" t="s">
        <v>9</v>
      </c>
      <c r="Q72" s="3" t="s">
        <v>9</v>
      </c>
      <c r="R72" s="3" t="s">
        <v>9</v>
      </c>
      <c r="S72" s="3" t="s">
        <v>9</v>
      </c>
      <c r="T72" s="3" t="s">
        <v>9</v>
      </c>
      <c r="U72" s="3" t="s">
        <v>9</v>
      </c>
      <c r="V72" s="3" t="s">
        <v>11</v>
      </c>
      <c r="W72" s="3" t="s">
        <v>10</v>
      </c>
      <c r="X72" s="3" t="s">
        <v>10</v>
      </c>
      <c r="Y72" s="3" t="s">
        <v>10</v>
      </c>
      <c r="Z72" s="3" t="s">
        <v>10</v>
      </c>
      <c r="AA72" s="3" t="s">
        <v>10</v>
      </c>
      <c r="AB72" s="3" t="s">
        <v>6</v>
      </c>
      <c r="AC72" s="3"/>
      <c r="AD72" s="3"/>
      <c r="AE72" s="3"/>
      <c r="AF72" s="3"/>
    </row>
    <row r="73" spans="2:32" x14ac:dyDescent="0.25">
      <c r="B73" s="3" t="s">
        <v>0</v>
      </c>
      <c r="C73" s="3" t="s">
        <v>1</v>
      </c>
      <c r="D73" s="3" t="s">
        <v>2</v>
      </c>
      <c r="E73" s="3"/>
      <c r="F73" s="3"/>
      <c r="G73" s="3" t="s">
        <v>7</v>
      </c>
      <c r="H73" s="3" t="s">
        <v>8</v>
      </c>
      <c r="I73" s="3" t="s">
        <v>27</v>
      </c>
      <c r="J73" s="3" t="s">
        <v>28</v>
      </c>
      <c r="K73" s="3" t="s">
        <v>29</v>
      </c>
      <c r="L73" s="3" t="s">
        <v>30</v>
      </c>
      <c r="M73" s="3" t="s">
        <v>31</v>
      </c>
      <c r="N73" s="3"/>
      <c r="O73" s="3" t="s">
        <v>32</v>
      </c>
      <c r="P73" s="3" t="s">
        <v>28</v>
      </c>
      <c r="Q73" s="3" t="s">
        <v>29</v>
      </c>
      <c r="R73" s="3" t="s">
        <v>30</v>
      </c>
      <c r="S73" s="3" t="s">
        <v>31</v>
      </c>
      <c r="T73" s="3" t="s">
        <v>33</v>
      </c>
      <c r="U73" s="3" t="s">
        <v>34</v>
      </c>
      <c r="V73" s="3"/>
      <c r="W73" s="3" t="s">
        <v>29</v>
      </c>
      <c r="X73" s="3" t="s">
        <v>46</v>
      </c>
      <c r="Y73" s="3" t="s">
        <v>31</v>
      </c>
      <c r="Z73" s="3" t="s">
        <v>47</v>
      </c>
      <c r="AA73" s="3" t="s">
        <v>34</v>
      </c>
      <c r="AB73" s="3"/>
      <c r="AC73" s="3"/>
      <c r="AD73" s="3"/>
      <c r="AE73" s="3"/>
      <c r="AF73" s="3"/>
    </row>
    <row r="74" spans="2:32" x14ac:dyDescent="0.25">
      <c r="B74" s="3"/>
      <c r="C74" s="3"/>
      <c r="D74" s="3"/>
      <c r="E74" s="3"/>
      <c r="F74" s="3"/>
      <c r="G74" s="3"/>
      <c r="H74" s="3"/>
      <c r="I74" s="3" t="s">
        <v>35</v>
      </c>
      <c r="J74" s="3" t="s">
        <v>36</v>
      </c>
      <c r="K74" s="3" t="s">
        <v>37</v>
      </c>
      <c r="L74" s="3" t="s">
        <v>38</v>
      </c>
      <c r="M74" s="3" t="s">
        <v>39</v>
      </c>
      <c r="N74" s="3"/>
      <c r="O74" s="3" t="s">
        <v>40</v>
      </c>
      <c r="P74" s="3" t="s">
        <v>41</v>
      </c>
      <c r="Q74" s="3" t="s">
        <v>42</v>
      </c>
      <c r="R74" s="3" t="s">
        <v>38</v>
      </c>
      <c r="S74" s="3" t="s">
        <v>43</v>
      </c>
      <c r="T74" s="3" t="s">
        <v>44</v>
      </c>
      <c r="U74" s="3" t="s">
        <v>45</v>
      </c>
      <c r="V74" s="3"/>
      <c r="W74" s="3" t="s">
        <v>42</v>
      </c>
      <c r="X74" s="3" t="s">
        <v>48</v>
      </c>
      <c r="Y74" s="3" t="s">
        <v>43</v>
      </c>
      <c r="Z74" s="3" t="s">
        <v>44</v>
      </c>
      <c r="AA74" s="3" t="s">
        <v>45</v>
      </c>
      <c r="AB74" s="3"/>
      <c r="AC74" s="3"/>
      <c r="AD74" s="3"/>
      <c r="AE74" s="3"/>
      <c r="AF74" s="3"/>
    </row>
    <row r="75" spans="2:32" x14ac:dyDescent="0.25">
      <c r="B75" s="3"/>
      <c r="C75" s="3"/>
      <c r="D75" s="3"/>
      <c r="E75" s="3"/>
      <c r="F75" s="3"/>
      <c r="G75" s="388">
        <v>1</v>
      </c>
      <c r="H75" s="388">
        <f>+G75+1</f>
        <v>2</v>
      </c>
      <c r="I75" s="388">
        <f t="shared" ref="I75:AB75" si="6">+H75+1</f>
        <v>3</v>
      </c>
      <c r="J75" s="388">
        <f t="shared" si="6"/>
        <v>4</v>
      </c>
      <c r="K75" s="388">
        <f t="shared" si="6"/>
        <v>5</v>
      </c>
      <c r="L75" s="388">
        <f t="shared" si="6"/>
        <v>6</v>
      </c>
      <c r="M75" s="388">
        <f t="shared" si="6"/>
        <v>7</v>
      </c>
      <c r="N75" s="388">
        <f t="shared" si="6"/>
        <v>8</v>
      </c>
      <c r="O75" s="388">
        <f t="shared" si="6"/>
        <v>9</v>
      </c>
      <c r="P75" s="388">
        <f t="shared" si="6"/>
        <v>10</v>
      </c>
      <c r="Q75" s="388">
        <f t="shared" si="6"/>
        <v>11</v>
      </c>
      <c r="R75" s="388">
        <f t="shared" si="6"/>
        <v>12</v>
      </c>
      <c r="S75" s="388">
        <f t="shared" si="6"/>
        <v>13</v>
      </c>
      <c r="T75" s="388">
        <f t="shared" si="6"/>
        <v>14</v>
      </c>
      <c r="U75" s="388">
        <f t="shared" si="6"/>
        <v>15</v>
      </c>
      <c r="V75" s="388">
        <f t="shared" si="6"/>
        <v>16</v>
      </c>
      <c r="W75" s="388">
        <f t="shared" si="6"/>
        <v>17</v>
      </c>
      <c r="X75" s="388">
        <f t="shared" si="6"/>
        <v>18</v>
      </c>
      <c r="Y75" s="388">
        <f t="shared" si="6"/>
        <v>19</v>
      </c>
      <c r="Z75" s="388">
        <f t="shared" si="6"/>
        <v>20</v>
      </c>
      <c r="AA75" s="388">
        <f t="shared" si="6"/>
        <v>21</v>
      </c>
      <c r="AB75" s="388">
        <f t="shared" si="6"/>
        <v>22</v>
      </c>
      <c r="AC75" s="3"/>
      <c r="AD75" s="3"/>
      <c r="AE75" s="3"/>
      <c r="AF75" s="3"/>
    </row>
    <row r="76" spans="2:32" x14ac:dyDescent="0.25">
      <c r="B76" s="3">
        <v>1</v>
      </c>
      <c r="C76" s="3"/>
      <c r="D76" s="3"/>
      <c r="E76" s="3"/>
      <c r="F76" s="3">
        <v>744</v>
      </c>
      <c r="G76" s="389">
        <v>0.42816704023970986</v>
      </c>
      <c r="H76" s="389">
        <v>0.54173923936290447</v>
      </c>
      <c r="I76" s="412">
        <v>0.54157009499402897</v>
      </c>
      <c r="J76" s="412" t="e">
        <v>#DIV/0!</v>
      </c>
      <c r="K76" s="412">
        <v>0.80026006386571069</v>
      </c>
      <c r="L76" s="412" t="e">
        <v>#DIV/0!</v>
      </c>
      <c r="M76" s="412" t="e">
        <v>#DIV/0!</v>
      </c>
      <c r="N76" s="412">
        <v>0.70580492507913328</v>
      </c>
      <c r="O76" s="412">
        <v>0.69036638072249901</v>
      </c>
      <c r="P76" s="412" t="e">
        <v>#DIV/0!</v>
      </c>
      <c r="Q76" s="412">
        <v>0.91782320484291291</v>
      </c>
      <c r="R76" s="412">
        <v>0.82642455199910614</v>
      </c>
      <c r="S76" s="412" t="e">
        <v>#DIV/0!</v>
      </c>
      <c r="T76" s="412" t="e">
        <v>#DIV/0!</v>
      </c>
      <c r="U76" s="412" t="e">
        <v>#DIV/0!</v>
      </c>
      <c r="V76" s="412">
        <v>0.67213697774671066</v>
      </c>
      <c r="W76" s="412" t="e">
        <v>#DIV/0!</v>
      </c>
      <c r="X76" s="412">
        <v>0.92874071543018777</v>
      </c>
      <c r="Y76" s="412" t="e">
        <v>#DIV/0!</v>
      </c>
      <c r="Z76" s="412" t="e">
        <v>#DIV/0!</v>
      </c>
      <c r="AA76" s="412">
        <v>0.61989425777197182</v>
      </c>
      <c r="AB76" s="412">
        <v>0.53860091058290427</v>
      </c>
      <c r="AC76" s="3"/>
      <c r="AD76" s="3"/>
      <c r="AE76" s="3"/>
      <c r="AF76" s="3"/>
    </row>
    <row r="77" spans="2:32" x14ac:dyDescent="0.25">
      <c r="B77" s="3">
        <v>2</v>
      </c>
      <c r="C77" s="3"/>
      <c r="D77" s="3"/>
      <c r="E77" s="3"/>
      <c r="F77" s="3">
        <v>672</v>
      </c>
      <c r="G77" s="389">
        <v>0.42510868474444274</v>
      </c>
      <c r="H77" s="389">
        <v>0.57082115939268774</v>
      </c>
      <c r="I77" s="412">
        <v>0.57056507847758342</v>
      </c>
      <c r="J77" s="412" t="e">
        <v>#DIV/0!</v>
      </c>
      <c r="K77" s="412">
        <v>0.85807697943299122</v>
      </c>
      <c r="L77" s="412" t="e">
        <v>#DIV/0!</v>
      </c>
      <c r="M77" s="412" t="e">
        <v>#DIV/0!</v>
      </c>
      <c r="N77" s="412">
        <v>0.70898614304753738</v>
      </c>
      <c r="O77" s="412">
        <v>0.69829982383552092</v>
      </c>
      <c r="P77" s="412" t="e">
        <v>#DIV/0!</v>
      </c>
      <c r="Q77" s="412">
        <v>0.84655076310544752</v>
      </c>
      <c r="R77" s="412">
        <v>0.8191064194254537</v>
      </c>
      <c r="S77" s="412" t="e">
        <v>#DIV/0!</v>
      </c>
      <c r="T77" s="412" t="e">
        <v>#DIV/0!</v>
      </c>
      <c r="U77" s="412" t="e">
        <v>#DIV/0!</v>
      </c>
      <c r="V77" s="412">
        <v>0.69679954021886403</v>
      </c>
      <c r="W77" s="412" t="e">
        <v>#DIV/0!</v>
      </c>
      <c r="X77" s="412">
        <v>0.93157939124320455</v>
      </c>
      <c r="Y77" s="412" t="e">
        <v>#DIV/0!</v>
      </c>
      <c r="Z77" s="412" t="e">
        <v>#DIV/0!</v>
      </c>
      <c r="AA77" s="412">
        <v>0.64703956406993512</v>
      </c>
      <c r="AB77" s="412">
        <v>0.52830787714282301</v>
      </c>
      <c r="AC77" s="3"/>
      <c r="AD77" s="3"/>
      <c r="AE77" s="3"/>
      <c r="AF77" s="3"/>
    </row>
    <row r="78" spans="2:32" x14ac:dyDescent="0.25">
      <c r="B78" s="3">
        <v>3</v>
      </c>
      <c r="C78" s="3"/>
      <c r="D78" s="3"/>
      <c r="E78" s="3"/>
      <c r="F78" s="3">
        <v>744</v>
      </c>
      <c r="G78" s="389">
        <v>0.50091749144795983</v>
      </c>
      <c r="H78" s="389">
        <v>0.57661856383961096</v>
      </c>
      <c r="I78" s="412">
        <v>0.57647525044395831</v>
      </c>
      <c r="J78" s="412" t="e">
        <v>#DIV/0!</v>
      </c>
      <c r="K78" s="412">
        <v>0.90089739841957273</v>
      </c>
      <c r="L78" s="412">
        <v>0.85366933301527992</v>
      </c>
      <c r="M78" s="412" t="e">
        <v>#DIV/0!</v>
      </c>
      <c r="N78" s="412">
        <v>0.69817452232297272</v>
      </c>
      <c r="O78" s="412">
        <v>0.68916677753148803</v>
      </c>
      <c r="P78" s="412" t="e">
        <v>#DIV/0!</v>
      </c>
      <c r="Q78" s="412">
        <v>0.82424309890012903</v>
      </c>
      <c r="R78" s="412">
        <v>0.8133307455429879</v>
      </c>
      <c r="S78" s="412" t="e">
        <v>#DIV/0!</v>
      </c>
      <c r="T78" s="412" t="e">
        <v>#DIV/0!</v>
      </c>
      <c r="U78" s="412" t="e">
        <v>#DIV/0!</v>
      </c>
      <c r="V78" s="412">
        <v>0.68296995407110539</v>
      </c>
      <c r="W78" s="412" t="e">
        <v>#DIV/0!</v>
      </c>
      <c r="X78" s="412">
        <v>1.1265319743088802</v>
      </c>
      <c r="Y78" s="412" t="e">
        <v>#DIV/0!</v>
      </c>
      <c r="Z78" s="412" t="e">
        <v>#DIV/0!</v>
      </c>
      <c r="AA78" s="412">
        <v>0.60613551867071436</v>
      </c>
      <c r="AB78" s="412">
        <v>0.49483462701966741</v>
      </c>
      <c r="AC78" s="3"/>
      <c r="AD78" s="3"/>
      <c r="AE78" s="3"/>
      <c r="AF78" s="3"/>
    </row>
    <row r="79" spans="2:32" x14ac:dyDescent="0.25">
      <c r="B79" s="3">
        <v>4</v>
      </c>
      <c r="C79" s="3"/>
      <c r="D79" s="3"/>
      <c r="E79" s="3"/>
      <c r="F79" s="3">
        <v>720</v>
      </c>
      <c r="G79" s="389">
        <v>0.51450169398180634</v>
      </c>
      <c r="H79" s="389">
        <v>0.55395199997392996</v>
      </c>
      <c r="I79" s="412">
        <v>0.55382784460341006</v>
      </c>
      <c r="J79" s="412" t="e">
        <v>#DIV/0!</v>
      </c>
      <c r="K79" s="412">
        <v>0.85922565304079668</v>
      </c>
      <c r="L79" s="412">
        <v>0.96531139281990053</v>
      </c>
      <c r="M79" s="412" t="e">
        <v>#DIV/0!</v>
      </c>
      <c r="N79" s="412">
        <v>0.70433468635492313</v>
      </c>
      <c r="O79" s="412">
        <v>0.69066192805094073</v>
      </c>
      <c r="P79" s="412" t="e">
        <v>#DIV/0!</v>
      </c>
      <c r="Q79" s="412">
        <v>0.80038438137695356</v>
      </c>
      <c r="R79" s="412">
        <v>0.78800332744219481</v>
      </c>
      <c r="S79" s="412" t="e">
        <v>#DIV/0!</v>
      </c>
      <c r="T79" s="412" t="e">
        <v>#DIV/0!</v>
      </c>
      <c r="U79" s="412" t="e">
        <v>#DIV/0!</v>
      </c>
      <c r="V79" s="412">
        <v>0.68290129341113326</v>
      </c>
      <c r="W79" s="412" t="e">
        <v>#DIV/0!</v>
      </c>
      <c r="X79" s="412">
        <v>0.89483003651412818</v>
      </c>
      <c r="Y79" s="412" t="e">
        <v>#DIV/0!</v>
      </c>
      <c r="Z79" s="412" t="e">
        <v>#DIV/0!</v>
      </c>
      <c r="AA79" s="412">
        <v>0.63596310769738096</v>
      </c>
      <c r="AB79" s="412">
        <v>0.45652283067701394</v>
      </c>
      <c r="AC79" s="3"/>
      <c r="AD79" s="3"/>
      <c r="AE79" s="3"/>
      <c r="AF79" s="3"/>
    </row>
    <row r="80" spans="2:32" x14ac:dyDescent="0.25">
      <c r="B80" s="3">
        <v>5</v>
      </c>
      <c r="C80" s="3"/>
      <c r="D80" s="3"/>
      <c r="E80" s="3"/>
      <c r="F80" s="3">
        <v>744</v>
      </c>
      <c r="G80" s="389">
        <v>0.53446107675524557</v>
      </c>
      <c r="H80" s="389">
        <v>0.55602065700801051</v>
      </c>
      <c r="I80" s="412">
        <v>0.5559617480316803</v>
      </c>
      <c r="J80" s="412" t="e">
        <v>#DIV/0!</v>
      </c>
      <c r="K80" s="412">
        <v>0.7539991172885161</v>
      </c>
      <c r="L80" s="412">
        <v>0.70602317189672026</v>
      </c>
      <c r="M80" s="412" t="e">
        <v>#DIV/0!</v>
      </c>
      <c r="N80" s="412">
        <v>0.71602111130993207</v>
      </c>
      <c r="O80" s="412">
        <v>0.69133978831950549</v>
      </c>
      <c r="P80" s="412" t="e">
        <v>#DIV/0!</v>
      </c>
      <c r="Q80" s="412">
        <v>0.82637504278923024</v>
      </c>
      <c r="R80" s="412">
        <v>0.81614643714787682</v>
      </c>
      <c r="S80" s="412">
        <v>0.93830272906457779</v>
      </c>
      <c r="T80" s="412" t="e">
        <v>#DIV/0!</v>
      </c>
      <c r="U80" s="412" t="e">
        <v>#DIV/0!</v>
      </c>
      <c r="V80" s="412">
        <v>0.65174352099551647</v>
      </c>
      <c r="W80" s="412" t="e">
        <v>#DIV/0!</v>
      </c>
      <c r="X80" s="412">
        <v>0.84002754945231539</v>
      </c>
      <c r="Y80" s="412" t="e">
        <v>#DIV/0!</v>
      </c>
      <c r="Z80" s="412" t="e">
        <v>#DIV/0!</v>
      </c>
      <c r="AA80" s="412">
        <v>0.60507982330400667</v>
      </c>
      <c r="AB80" s="412">
        <v>0.4325311842019649</v>
      </c>
      <c r="AC80" s="3"/>
      <c r="AD80" s="3"/>
      <c r="AE80" s="3"/>
      <c r="AF80" s="3"/>
    </row>
    <row r="81" spans="2:32" x14ac:dyDescent="0.25">
      <c r="B81" s="3">
        <v>6</v>
      </c>
      <c r="C81" s="3"/>
      <c r="D81" s="3"/>
      <c r="E81" s="3"/>
      <c r="F81" s="3">
        <v>720</v>
      </c>
      <c r="G81" s="389">
        <v>0.57565775109843853</v>
      </c>
      <c r="H81" s="389">
        <v>0.57060642879152301</v>
      </c>
      <c r="I81" s="412">
        <v>0.5705367945759352</v>
      </c>
      <c r="J81" s="412" t="e">
        <v>#DIV/0!</v>
      </c>
      <c r="K81" s="412">
        <v>0.73130546301655097</v>
      </c>
      <c r="L81" s="412">
        <v>0.73719302306458823</v>
      </c>
      <c r="M81" s="412" t="e">
        <v>#DIV/0!</v>
      </c>
      <c r="N81" s="412">
        <v>0.73279318469286125</v>
      </c>
      <c r="O81" s="412">
        <v>0.71056991481494947</v>
      </c>
      <c r="P81" s="412" t="e">
        <v>#DIV/0!</v>
      </c>
      <c r="Q81" s="412">
        <v>0.87040866613370238</v>
      </c>
      <c r="R81" s="412">
        <v>0.81477217368755073</v>
      </c>
      <c r="S81" s="412">
        <v>0.98345706970478119</v>
      </c>
      <c r="T81" s="412" t="e">
        <v>#DIV/0!</v>
      </c>
      <c r="U81" s="412" t="e">
        <v>#DIV/0!</v>
      </c>
      <c r="V81" s="412">
        <v>0.63977377594956819</v>
      </c>
      <c r="W81" s="412" t="e">
        <v>#DIV/0!</v>
      </c>
      <c r="X81" s="412">
        <v>1.0843869754189304</v>
      </c>
      <c r="Y81" s="412" t="e">
        <v>#DIV/0!</v>
      </c>
      <c r="Z81" s="412" t="e">
        <v>#DIV/0!</v>
      </c>
      <c r="AA81" s="412">
        <v>0.56945976574215007</v>
      </c>
      <c r="AB81" s="412">
        <v>0.41842787683120536</v>
      </c>
      <c r="AC81" s="3"/>
      <c r="AD81" s="3"/>
      <c r="AE81" s="3"/>
      <c r="AF81" s="3"/>
    </row>
    <row r="82" spans="2:32" x14ac:dyDescent="0.25">
      <c r="B82" s="3">
        <v>7</v>
      </c>
      <c r="C82" s="3"/>
      <c r="D82" s="3"/>
      <c r="E82" s="3"/>
      <c r="F82" s="3">
        <v>744</v>
      </c>
      <c r="G82" s="389">
        <v>0.58384268800527328</v>
      </c>
      <c r="H82" s="389">
        <v>0.58218919413212489</v>
      </c>
      <c r="I82" s="412">
        <v>0.58215684335728357</v>
      </c>
      <c r="J82" s="412" t="e">
        <v>#DIV/0!</v>
      </c>
      <c r="K82" s="412">
        <v>0.75191827608071704</v>
      </c>
      <c r="L82" s="412">
        <v>0.67670089444373804</v>
      </c>
      <c r="M82" s="412" t="e">
        <v>#DIV/0!</v>
      </c>
      <c r="N82" s="412">
        <v>0.73294965758790376</v>
      </c>
      <c r="O82" s="412">
        <v>0.71593422992297029</v>
      </c>
      <c r="P82" s="412" t="e">
        <v>#DIV/0!</v>
      </c>
      <c r="Q82" s="412">
        <v>0.81240307855259386</v>
      </c>
      <c r="R82" s="412">
        <v>0.81215466789126278</v>
      </c>
      <c r="S82" s="412">
        <v>1.2803757615050202</v>
      </c>
      <c r="T82" s="412" t="e">
        <v>#DIV/0!</v>
      </c>
      <c r="U82" s="412" t="e">
        <v>#DIV/0!</v>
      </c>
      <c r="V82" s="412">
        <v>0.63390593645408122</v>
      </c>
      <c r="W82" s="412" t="e">
        <v>#DIV/0!</v>
      </c>
      <c r="X82" s="412">
        <v>0.95369835019729199</v>
      </c>
      <c r="Y82" s="412" t="e">
        <v>#DIV/0!</v>
      </c>
      <c r="Z82" s="412" t="e">
        <v>#DIV/0!</v>
      </c>
      <c r="AA82" s="412">
        <v>0.56733234734552318</v>
      </c>
      <c r="AB82" s="412">
        <v>0.42555375481274693</v>
      </c>
      <c r="AC82" s="3"/>
      <c r="AD82" s="3"/>
      <c r="AE82" s="3"/>
      <c r="AF82" s="3"/>
    </row>
    <row r="83" spans="2:32" x14ac:dyDescent="0.25">
      <c r="B83" s="3">
        <v>8</v>
      </c>
      <c r="C83" s="3"/>
      <c r="D83" s="3"/>
      <c r="E83" s="3"/>
      <c r="F83" s="3">
        <v>744</v>
      </c>
      <c r="G83" s="389">
        <v>0.58927594911183512</v>
      </c>
      <c r="H83" s="389">
        <v>0.58103519928570557</v>
      </c>
      <c r="I83" s="412">
        <v>0.58099480038674856</v>
      </c>
      <c r="J83" s="412" t="e">
        <v>#DIV/0!</v>
      </c>
      <c r="K83" s="412">
        <v>0.67689469098333366</v>
      </c>
      <c r="L83" s="412">
        <v>0.71134369973221523</v>
      </c>
      <c r="M83" s="412" t="e">
        <v>#DIV/0!</v>
      </c>
      <c r="N83" s="412">
        <v>0.73165952521259392</v>
      </c>
      <c r="O83" s="412">
        <v>0.71129032621950716</v>
      </c>
      <c r="P83" s="412" t="e">
        <v>#DIV/0!</v>
      </c>
      <c r="Q83" s="412">
        <v>0.82483850668267744</v>
      </c>
      <c r="R83" s="412">
        <v>0.81891009181200225</v>
      </c>
      <c r="S83" s="412">
        <v>0.99528888865051335</v>
      </c>
      <c r="T83" s="412" t="e">
        <v>#DIV/0!</v>
      </c>
      <c r="U83" s="412" t="e">
        <v>#DIV/0!</v>
      </c>
      <c r="V83" s="412">
        <v>0.6836619940248797</v>
      </c>
      <c r="W83" s="412" t="e">
        <v>#DIV/0!</v>
      </c>
      <c r="X83" s="412">
        <v>1.0420104567651234</v>
      </c>
      <c r="Y83" s="412" t="e">
        <v>#DIV/0!</v>
      </c>
      <c r="Z83" s="412" t="e">
        <v>#DIV/0!</v>
      </c>
      <c r="AA83" s="412">
        <v>0.61507645076179951</v>
      </c>
      <c r="AB83" s="412">
        <v>0.4486352382961436</v>
      </c>
      <c r="AC83" s="3"/>
      <c r="AD83" s="3"/>
      <c r="AE83" s="3"/>
      <c r="AF83" s="3"/>
    </row>
    <row r="84" spans="2:32" x14ac:dyDescent="0.25">
      <c r="B84" s="3">
        <v>9</v>
      </c>
      <c r="C84" s="3"/>
      <c r="D84" s="3"/>
      <c r="E84" s="3"/>
      <c r="F84" s="3">
        <v>720</v>
      </c>
      <c r="G84" s="389">
        <v>0.57133541495664586</v>
      </c>
      <c r="H84" s="389">
        <v>0.56715740090705258</v>
      </c>
      <c r="I84" s="412">
        <v>0.56709942673927949</v>
      </c>
      <c r="J84" s="412" t="e">
        <v>#DIV/0!</v>
      </c>
      <c r="K84" s="412">
        <v>0.74786944001736322</v>
      </c>
      <c r="L84" s="412">
        <v>0.72475420375720812</v>
      </c>
      <c r="M84" s="412" t="e">
        <v>#DIV/0!</v>
      </c>
      <c r="N84" s="412">
        <v>0.72281214210680755</v>
      </c>
      <c r="O84" s="412">
        <v>0.70787571035792518</v>
      </c>
      <c r="P84" s="412" t="e">
        <v>#DIV/0!</v>
      </c>
      <c r="Q84" s="412">
        <v>0.87152384625710488</v>
      </c>
      <c r="R84" s="412">
        <v>0.80158504174128231</v>
      </c>
      <c r="S84" s="412">
        <v>0.98471213051745377</v>
      </c>
      <c r="T84" s="412" t="e">
        <v>#DIV/0!</v>
      </c>
      <c r="U84" s="412" t="e">
        <v>#DIV/0!</v>
      </c>
      <c r="V84" s="412">
        <v>0.65335536787615867</v>
      </c>
      <c r="W84" s="412" t="e">
        <v>#DIV/0!</v>
      </c>
      <c r="X84" s="412">
        <v>1.0902424885449595</v>
      </c>
      <c r="Y84" s="412" t="e">
        <v>#DIV/0!</v>
      </c>
      <c r="Z84" s="412" t="e">
        <v>#DIV/0!</v>
      </c>
      <c r="AA84" s="412">
        <v>0.5699604673725297</v>
      </c>
      <c r="AB84" s="412">
        <v>0.4793383460693999</v>
      </c>
      <c r="AC84" s="3"/>
      <c r="AD84" s="3"/>
      <c r="AE84" s="3"/>
      <c r="AF84" s="3"/>
    </row>
    <row r="85" spans="2:32" x14ac:dyDescent="0.25">
      <c r="B85" s="3">
        <v>10</v>
      </c>
      <c r="C85" s="3"/>
      <c r="D85" s="3"/>
      <c r="E85" s="3"/>
      <c r="F85" s="3">
        <v>744</v>
      </c>
      <c r="G85" s="389">
        <v>0.51970062807421924</v>
      </c>
      <c r="H85" s="389">
        <v>0.5588792980904157</v>
      </c>
      <c r="I85" s="412">
        <v>0.55878719881932304</v>
      </c>
      <c r="J85" s="412" t="e">
        <v>#DIV/0!</v>
      </c>
      <c r="K85" s="412">
        <v>0.64177331363180312</v>
      </c>
      <c r="L85" s="412">
        <v>0.88909410070333994</v>
      </c>
      <c r="M85" s="412" t="e">
        <v>#DIV/0!</v>
      </c>
      <c r="N85" s="412">
        <v>0.69953432718834985</v>
      </c>
      <c r="O85" s="412">
        <v>0.6776187026652073</v>
      </c>
      <c r="P85" s="412" t="e">
        <v>#DIV/0!</v>
      </c>
      <c r="Q85" s="412">
        <v>0.89544728866924539</v>
      </c>
      <c r="R85" s="412">
        <v>0.77926721602933846</v>
      </c>
      <c r="S85" s="412">
        <v>0.86480149612012114</v>
      </c>
      <c r="T85" s="412" t="e">
        <v>#DIV/0!</v>
      </c>
      <c r="U85" s="412" t="e">
        <v>#DIV/0!</v>
      </c>
      <c r="V85" s="412">
        <v>0.62496882866849968</v>
      </c>
      <c r="W85" s="412" t="e">
        <v>#DIV/0!</v>
      </c>
      <c r="X85" s="412">
        <v>0.98913333955450344</v>
      </c>
      <c r="Y85" s="412" t="e">
        <v>#DIV/0!</v>
      </c>
      <c r="Z85" s="412" t="e">
        <v>#DIV/0!</v>
      </c>
      <c r="AA85" s="412">
        <v>0.56113293392329056</v>
      </c>
      <c r="AB85" s="412">
        <v>0.49779195491488093</v>
      </c>
      <c r="AC85" s="3"/>
      <c r="AD85" s="3"/>
      <c r="AE85" s="3"/>
      <c r="AF85" s="3"/>
    </row>
    <row r="86" spans="2:32" x14ac:dyDescent="0.25">
      <c r="B86" s="3">
        <v>11</v>
      </c>
      <c r="C86" s="3"/>
      <c r="D86" s="3"/>
      <c r="E86" s="3"/>
      <c r="F86" s="3">
        <v>720</v>
      </c>
      <c r="G86" s="389">
        <v>0.51481453482757011</v>
      </c>
      <c r="H86" s="389">
        <v>0.55372390290078988</v>
      </c>
      <c r="I86" s="412">
        <v>0.55358639640543084</v>
      </c>
      <c r="J86" s="412" t="e">
        <v>#DIV/0!</v>
      </c>
      <c r="K86" s="412">
        <v>0.70729284862837916</v>
      </c>
      <c r="L86" s="412" t="e">
        <v>#DIV/0!</v>
      </c>
      <c r="M86" s="412" t="e">
        <v>#DIV/0!</v>
      </c>
      <c r="N86" s="412">
        <v>0.68082682243218828</v>
      </c>
      <c r="O86" s="412">
        <v>0.6653852200078344</v>
      </c>
      <c r="P86" s="412" t="e">
        <v>#DIV/0!</v>
      </c>
      <c r="Q86" s="412">
        <v>0.76682005534210729</v>
      </c>
      <c r="R86" s="412">
        <v>0.76888789103601629</v>
      </c>
      <c r="S86" s="412">
        <v>1.0725707355209282</v>
      </c>
      <c r="T86" s="412" t="e">
        <v>#DIV/0!</v>
      </c>
      <c r="U86" s="412">
        <v>3.5696366443148961</v>
      </c>
      <c r="V86" s="412">
        <v>0.69595363356033746</v>
      </c>
      <c r="W86" s="412" t="e">
        <v>#DIV/0!</v>
      </c>
      <c r="X86" s="412">
        <v>1.0451757135892634</v>
      </c>
      <c r="Y86" s="412" t="e">
        <v>#DIV/0!</v>
      </c>
      <c r="Z86" s="412" t="e">
        <v>#DIV/0!</v>
      </c>
      <c r="AA86" s="412">
        <v>0.63704461725670058</v>
      </c>
      <c r="AB86" s="412">
        <v>0.54024859530300251</v>
      </c>
      <c r="AC86" s="3"/>
      <c r="AD86" s="3"/>
      <c r="AE86" s="3"/>
      <c r="AF86" s="3"/>
    </row>
    <row r="87" spans="2:32" x14ac:dyDescent="0.25">
      <c r="B87" s="3">
        <v>12</v>
      </c>
      <c r="C87" s="3"/>
      <c r="D87" s="3"/>
      <c r="E87" s="3"/>
      <c r="F87" s="3">
        <v>744</v>
      </c>
      <c r="G87" s="389">
        <v>0.49008204247761561</v>
      </c>
      <c r="H87" s="389">
        <v>0.58723475216125176</v>
      </c>
      <c r="I87" s="412">
        <v>0.58701919095294552</v>
      </c>
      <c r="J87" s="412" t="e">
        <v>#DIV/0!</v>
      </c>
      <c r="K87" s="412">
        <v>0.84332904808356157</v>
      </c>
      <c r="L87" s="412" t="e">
        <v>#DIV/0!</v>
      </c>
      <c r="M87" s="412" t="e">
        <v>#DIV/0!</v>
      </c>
      <c r="N87" s="412">
        <v>0.68788152278217718</v>
      </c>
      <c r="O87" s="412">
        <v>0.67538712956181945</v>
      </c>
      <c r="P87" s="412" t="e">
        <v>#DIV/0!</v>
      </c>
      <c r="Q87" s="412">
        <v>0.75155067521312924</v>
      </c>
      <c r="R87" s="412">
        <v>0.78673002804797088</v>
      </c>
      <c r="S87" s="412">
        <v>0.95463288721137307</v>
      </c>
      <c r="T87" s="412" t="e">
        <v>#DIV/0!</v>
      </c>
      <c r="U87" s="412" t="e">
        <v>#DIV/0!</v>
      </c>
      <c r="V87" s="412">
        <v>0.6405233027233157</v>
      </c>
      <c r="W87" s="412" t="e">
        <v>#DIV/0!</v>
      </c>
      <c r="X87" s="412">
        <v>0.98827790504399571</v>
      </c>
      <c r="Y87" s="412" t="e">
        <v>#DIV/0!</v>
      </c>
      <c r="Z87" s="412" t="e">
        <v>#DIV/0!</v>
      </c>
      <c r="AA87" s="412">
        <v>0.58676426787257485</v>
      </c>
      <c r="AB87" s="412">
        <v>0.54562890811404263</v>
      </c>
      <c r="AC87" s="3"/>
      <c r="AD87" s="3"/>
      <c r="AE87" s="3"/>
      <c r="AF87" s="3"/>
    </row>
    <row r="89" spans="2:32" x14ac:dyDescent="0.25">
      <c r="G89" s="390">
        <f>MAX(G76:G88)</f>
        <v>0.58927594911183512</v>
      </c>
      <c r="H89" s="390">
        <f t="shared" ref="H89:AB89" si="7">MAX(H76:H88)</f>
        <v>0.58723475216125176</v>
      </c>
      <c r="I89" s="390">
        <f t="shared" si="7"/>
        <v>0.58701919095294552</v>
      </c>
      <c r="J89" s="390" t="e">
        <f t="shared" si="7"/>
        <v>#DIV/0!</v>
      </c>
      <c r="K89" s="390">
        <f t="shared" si="7"/>
        <v>0.90089739841957273</v>
      </c>
      <c r="L89" s="390" t="e">
        <f t="shared" si="7"/>
        <v>#DIV/0!</v>
      </c>
      <c r="M89" s="390" t="e">
        <f t="shared" si="7"/>
        <v>#DIV/0!</v>
      </c>
      <c r="N89" s="390">
        <f t="shared" si="7"/>
        <v>0.73294965758790376</v>
      </c>
      <c r="O89" s="390">
        <f t="shared" si="7"/>
        <v>0.71593422992297029</v>
      </c>
      <c r="P89" s="390" t="e">
        <f t="shared" si="7"/>
        <v>#DIV/0!</v>
      </c>
      <c r="Q89" s="390">
        <f t="shared" si="7"/>
        <v>0.91782320484291291</v>
      </c>
      <c r="R89" s="390">
        <f t="shared" si="7"/>
        <v>0.82642455199910614</v>
      </c>
      <c r="S89" s="390" t="e">
        <f t="shared" si="7"/>
        <v>#DIV/0!</v>
      </c>
      <c r="T89" s="390" t="e">
        <f t="shared" si="7"/>
        <v>#DIV/0!</v>
      </c>
      <c r="U89" s="390" t="e">
        <f t="shared" si="7"/>
        <v>#DIV/0!</v>
      </c>
      <c r="V89" s="390">
        <f t="shared" si="7"/>
        <v>0.69679954021886403</v>
      </c>
      <c r="W89" s="390" t="e">
        <f t="shared" si="7"/>
        <v>#DIV/0!</v>
      </c>
      <c r="X89" s="390">
        <f t="shared" si="7"/>
        <v>1.1265319743088802</v>
      </c>
      <c r="Y89" s="390" t="e">
        <f t="shared" si="7"/>
        <v>#DIV/0!</v>
      </c>
      <c r="Z89" s="390" t="e">
        <f t="shared" si="7"/>
        <v>#DIV/0!</v>
      </c>
      <c r="AA89" s="390">
        <f t="shared" si="7"/>
        <v>0.64703956406993512</v>
      </c>
      <c r="AB89" s="390">
        <f t="shared" si="7"/>
        <v>0.54562890811404263</v>
      </c>
    </row>
  </sheetData>
  <mergeCells count="4">
    <mergeCell ref="J35:O35"/>
    <mergeCell ref="J36:O36"/>
    <mergeCell ref="J37:O37"/>
    <mergeCell ref="C19:F19"/>
  </mergeCells>
  <pageMargins left="0.25" right="0.25" top="0.75" bottom="0.75" header="0.3" footer="0.3"/>
  <pageSetup scale="39" orientation="landscape" horizontalDpi="300" verticalDpi="300" r:id="rId1"/>
  <customProperties>
    <customPr name="_pios_id" r:id="rId2"/>
    <customPr name="EpmWorksheetKeyString_GUID" r:id="rId3"/>
  </customPropertie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0"/>
  <sheetViews>
    <sheetView workbookViewId="0">
      <selection activeCell="G20" sqref="G20"/>
    </sheetView>
  </sheetViews>
  <sheetFormatPr defaultRowHeight="12.5" x14ac:dyDescent="0.25"/>
  <cols>
    <col min="6" max="6" width="10.08984375" bestFit="1" customWidth="1"/>
    <col min="7" max="7" width="12.453125" bestFit="1" customWidth="1"/>
    <col min="8" max="8" width="11.453125" bestFit="1" customWidth="1"/>
    <col min="9" max="9" width="10.453125" bestFit="1" customWidth="1"/>
    <col min="10" max="11" width="9.08984375" bestFit="1" customWidth="1"/>
  </cols>
  <sheetData>
    <row r="1" spans="2:11" ht="13" x14ac:dyDescent="0.3">
      <c r="B1" s="1" t="s">
        <v>118</v>
      </c>
    </row>
    <row r="2" spans="2:11" ht="13" thickBot="1" x14ac:dyDescent="0.3"/>
    <row r="3" spans="2:11" x14ac:dyDescent="0.25">
      <c r="B3" s="38"/>
      <c r="C3" s="39"/>
      <c r="D3" s="40"/>
      <c r="E3" s="40"/>
      <c r="F3" s="41" t="s">
        <v>13</v>
      </c>
      <c r="G3" s="75"/>
      <c r="H3" s="75" t="s">
        <v>4</v>
      </c>
      <c r="I3" s="75" t="s">
        <v>9</v>
      </c>
      <c r="J3" s="75" t="s">
        <v>10</v>
      </c>
      <c r="K3" s="75" t="s">
        <v>6</v>
      </c>
    </row>
    <row r="4" spans="2:11" x14ac:dyDescent="0.25">
      <c r="B4" s="49" t="s">
        <v>0</v>
      </c>
      <c r="C4" s="48" t="s">
        <v>1</v>
      </c>
      <c r="D4" s="50" t="s">
        <v>2</v>
      </c>
      <c r="E4" s="50"/>
      <c r="F4" s="51" t="s">
        <v>14</v>
      </c>
      <c r="G4" s="52" t="s">
        <v>3</v>
      </c>
      <c r="H4" s="52" t="s">
        <v>12</v>
      </c>
      <c r="I4" s="52" t="s">
        <v>12</v>
      </c>
      <c r="J4" s="52" t="s">
        <v>12</v>
      </c>
      <c r="K4" s="52"/>
    </row>
    <row r="5" spans="2:11" ht="13" thickBot="1" x14ac:dyDescent="0.3">
      <c r="B5" s="58"/>
      <c r="C5" s="59"/>
      <c r="D5" s="60"/>
      <c r="E5" s="60"/>
      <c r="F5" s="61"/>
      <c r="G5" s="142"/>
      <c r="H5" s="158"/>
      <c r="I5" s="206"/>
      <c r="J5" s="82"/>
      <c r="K5" s="237"/>
    </row>
    <row r="6" spans="2:11" x14ac:dyDescent="0.25">
      <c r="B6" s="24"/>
      <c r="C6" s="32"/>
      <c r="D6" s="23"/>
      <c r="E6" s="23"/>
      <c r="F6" s="68"/>
      <c r="G6" s="143"/>
      <c r="H6" s="211"/>
      <c r="I6" s="231"/>
      <c r="J6" s="256"/>
      <c r="K6" s="238"/>
    </row>
    <row r="7" spans="2:11" ht="13" x14ac:dyDescent="0.3">
      <c r="B7" s="69">
        <v>1</v>
      </c>
      <c r="C7" s="7"/>
      <c r="D7" s="198"/>
      <c r="E7" s="70"/>
      <c r="F7" s="235"/>
      <c r="G7" s="404">
        <f>+NCP!C7-CP!G7</f>
        <v>2800</v>
      </c>
      <c r="H7" s="404">
        <f>+NCP!G7-CP!H7</f>
        <v>13100</v>
      </c>
      <c r="I7" s="406">
        <f>+NCP!P7-CP!N7</f>
        <v>260399.99999999977</v>
      </c>
      <c r="J7" s="407">
        <f>+NCP!AA7-CP!V7</f>
        <v>80800</v>
      </c>
      <c r="K7" s="408">
        <f>+NCP!AJ7-CP!AB7</f>
        <v>25000</v>
      </c>
    </row>
    <row r="8" spans="2:11" ht="13" x14ac:dyDescent="0.3">
      <c r="B8" s="69">
        <v>2</v>
      </c>
      <c r="C8" s="7"/>
      <c r="D8" s="198"/>
      <c r="E8" s="70"/>
      <c r="F8" s="235"/>
      <c r="G8" s="404">
        <f>+NCP!C8-CP!G8</f>
        <v>379300</v>
      </c>
      <c r="H8" s="404">
        <f>+NCP!G8-CP!H8</f>
        <v>3100</v>
      </c>
      <c r="I8" s="406">
        <f>+NCP!P8-CP!N8</f>
        <v>47900</v>
      </c>
      <c r="J8" s="407">
        <f>+NCP!AA8-CP!V8</f>
        <v>3000</v>
      </c>
      <c r="K8" s="408">
        <f>+NCP!AJ8-CP!AB8</f>
        <v>25000</v>
      </c>
    </row>
    <row r="9" spans="2:11" ht="13" x14ac:dyDescent="0.3">
      <c r="B9" s="69">
        <v>3</v>
      </c>
      <c r="C9" s="7"/>
      <c r="D9" s="198"/>
      <c r="E9" s="70"/>
      <c r="F9" s="235"/>
      <c r="G9" s="404">
        <f>+NCP!C9-CP!G9</f>
        <v>109000</v>
      </c>
      <c r="H9" s="404">
        <f>+NCP!G9-CP!H9</f>
        <v>29010</v>
      </c>
      <c r="I9" s="406">
        <f>+NCP!P9-CP!N9</f>
        <v>232510</v>
      </c>
      <c r="J9" s="407">
        <f>+NCP!AA9-CP!V9</f>
        <v>30600</v>
      </c>
      <c r="K9" s="408">
        <f>+NCP!AJ9-CP!AB9</f>
        <v>25000</v>
      </c>
    </row>
    <row r="10" spans="2:11" ht="13" x14ac:dyDescent="0.3">
      <c r="B10" s="69">
        <v>4</v>
      </c>
      <c r="C10" s="7"/>
      <c r="D10" s="198"/>
      <c r="E10" s="70"/>
      <c r="F10" s="235"/>
      <c r="G10" s="404">
        <f>+NCP!C10-CP!G10</f>
        <v>54500</v>
      </c>
      <c r="H10" s="404">
        <f>+NCP!G10-CP!H10</f>
        <v>35800.000000000029</v>
      </c>
      <c r="I10" s="406">
        <f>+NCP!P10-CP!N10</f>
        <v>149670</v>
      </c>
      <c r="J10" s="407">
        <f>+NCP!AA10-CP!V10</f>
        <v>45800</v>
      </c>
      <c r="K10" s="408">
        <f>+NCP!AJ10-CP!AB10</f>
        <v>25000</v>
      </c>
    </row>
    <row r="11" spans="2:11" ht="13" x14ac:dyDescent="0.3">
      <c r="B11" s="69">
        <v>5</v>
      </c>
      <c r="C11" s="7"/>
      <c r="D11" s="198"/>
      <c r="E11" s="70"/>
      <c r="F11" s="235"/>
      <c r="G11" s="404">
        <f>+NCP!C11-CP!G11</f>
        <v>133200</v>
      </c>
      <c r="H11" s="404">
        <f>+NCP!G11-CP!H11</f>
        <v>39800</v>
      </c>
      <c r="I11" s="406">
        <f>+NCP!P11-CP!N11</f>
        <v>152450</v>
      </c>
      <c r="J11" s="407">
        <f>+NCP!AA11-CP!V11</f>
        <v>53800</v>
      </c>
      <c r="K11" s="408">
        <f>+NCP!AJ11-CP!AB11</f>
        <v>25000</v>
      </c>
    </row>
    <row r="12" spans="2:11" ht="13" x14ac:dyDescent="0.3">
      <c r="B12" s="69">
        <v>6</v>
      </c>
      <c r="C12" s="7"/>
      <c r="D12" s="198"/>
      <c r="E12" s="70"/>
      <c r="F12" s="235"/>
      <c r="G12" s="404">
        <f>+NCP!C12-CP!G12</f>
        <v>170800</v>
      </c>
      <c r="H12" s="404">
        <f>+NCP!G12-CP!H12</f>
        <v>16710</v>
      </c>
      <c r="I12" s="406">
        <f>+NCP!P12-CP!N12</f>
        <v>38330</v>
      </c>
      <c r="J12" s="407">
        <f>+NCP!AA12-CP!V12</f>
        <v>1600</v>
      </c>
      <c r="K12" s="408">
        <f>+NCP!AJ12-CP!AB12</f>
        <v>25000</v>
      </c>
    </row>
    <row r="13" spans="2:11" ht="13" x14ac:dyDescent="0.3">
      <c r="B13" s="69">
        <v>7</v>
      </c>
      <c r="C13" s="7"/>
      <c r="D13" s="198"/>
      <c r="E13" s="70"/>
      <c r="F13" s="235"/>
      <c r="G13" s="404">
        <f>+NCP!C13-CP!G13</f>
        <v>276700</v>
      </c>
      <c r="H13" s="404">
        <f>+NCP!G13-CP!H13</f>
        <v>8600</v>
      </c>
      <c r="I13" s="406">
        <f>+NCP!P13-CP!N13</f>
        <v>-1300</v>
      </c>
      <c r="J13" s="407">
        <f>+NCP!AA13-CP!V13</f>
        <v>41200</v>
      </c>
      <c r="K13" s="408">
        <f>+NCP!AJ13-CP!AB13</f>
        <v>25000</v>
      </c>
    </row>
    <row r="14" spans="2:11" ht="13" x14ac:dyDescent="0.3">
      <c r="B14" s="69">
        <v>8</v>
      </c>
      <c r="C14" s="7"/>
      <c r="D14" s="198"/>
      <c r="E14" s="70"/>
      <c r="F14" s="235"/>
      <c r="G14" s="404">
        <f>+NCP!C14-CP!G14</f>
        <v>110800</v>
      </c>
      <c r="H14" s="404">
        <f>+NCP!G14-CP!H14</f>
        <v>34330.000000000029</v>
      </c>
      <c r="I14" s="406">
        <f>+NCP!P14-CP!N14</f>
        <v>86409.999999999767</v>
      </c>
      <c r="J14" s="407">
        <f>+NCP!AA14-CP!V14</f>
        <v>24100</v>
      </c>
      <c r="K14" s="408">
        <f>+NCP!AJ14-CP!AB14</f>
        <v>26000</v>
      </c>
    </row>
    <row r="15" spans="2:11" ht="13" x14ac:dyDescent="0.3">
      <c r="B15" s="69">
        <v>9</v>
      </c>
      <c r="C15" s="7"/>
      <c r="D15" s="198"/>
      <c r="E15" s="70"/>
      <c r="F15" s="235"/>
      <c r="G15" s="404">
        <f>+NCP!C15-CP!G15</f>
        <v>167600</v>
      </c>
      <c r="H15" s="404">
        <f>+NCP!G15-CP!H15</f>
        <v>14889.999999999971</v>
      </c>
      <c r="I15" s="406">
        <f>+NCP!P15-CP!N15</f>
        <v>180730</v>
      </c>
      <c r="J15" s="407">
        <f>+NCP!AA15-CP!V15</f>
        <v>47700</v>
      </c>
      <c r="K15" s="408">
        <f>+NCP!AJ15-CP!AB15</f>
        <v>25000</v>
      </c>
    </row>
    <row r="16" spans="2:11" ht="13" x14ac:dyDescent="0.3">
      <c r="B16" s="69">
        <v>10</v>
      </c>
      <c r="C16" s="7"/>
      <c r="D16" s="198"/>
      <c r="E16" s="70"/>
      <c r="F16" s="235"/>
      <c r="G16" s="404">
        <f>+NCP!C16-CP!G16</f>
        <v>87900</v>
      </c>
      <c r="H16" s="404">
        <f>+NCP!G16-CP!H16</f>
        <v>9200</v>
      </c>
      <c r="I16" s="406">
        <f>+NCP!P16-CP!N16</f>
        <v>104480</v>
      </c>
      <c r="J16" s="407">
        <f>+NCP!AA16-CP!V16</f>
        <v>34800</v>
      </c>
      <c r="K16" s="408">
        <f>+NCP!AJ16-CP!AB16</f>
        <v>25000</v>
      </c>
    </row>
    <row r="17" spans="2:11" ht="13" x14ac:dyDescent="0.3">
      <c r="B17" s="69">
        <v>11</v>
      </c>
      <c r="C17" s="7"/>
      <c r="D17" s="198"/>
      <c r="E17" s="70"/>
      <c r="F17" s="235"/>
      <c r="G17" s="404">
        <f>+NCP!C17-CP!G17</f>
        <v>-100</v>
      </c>
      <c r="H17" s="404">
        <f>+NCP!G17-CP!H17</f>
        <v>35110</v>
      </c>
      <c r="I17" s="406">
        <f>+NCP!P17-CP!N17</f>
        <v>357790</v>
      </c>
      <c r="J17" s="407">
        <f>+NCP!AA17-CP!V17</f>
        <v>113000</v>
      </c>
      <c r="K17" s="408">
        <f>+NCP!AJ17-CP!AB17</f>
        <v>24000</v>
      </c>
    </row>
    <row r="18" spans="2:11" ht="13.5" thickBot="1" x14ac:dyDescent="0.35">
      <c r="B18" s="71">
        <v>12</v>
      </c>
      <c r="C18" s="17"/>
      <c r="D18" s="199"/>
      <c r="E18" s="72"/>
      <c r="F18" s="236"/>
      <c r="G18" s="405">
        <f>+NCP!C18-CP!G18</f>
        <v>103400</v>
      </c>
      <c r="H18" s="405">
        <f>+NCP!G18-CP!H18</f>
        <v>39300.000000000029</v>
      </c>
      <c r="I18" s="409">
        <f>+NCP!P18-CP!N18</f>
        <v>374530</v>
      </c>
      <c r="J18" s="410">
        <f>+NCP!AA18-CP!V18</f>
        <v>22000</v>
      </c>
      <c r="K18" s="410">
        <f>+NCP!AJ18-CP!AB18</f>
        <v>24000</v>
      </c>
    </row>
    <row r="20" spans="2:11" ht="13" x14ac:dyDescent="0.3">
      <c r="E20" s="413" t="s">
        <v>115</v>
      </c>
      <c r="G20" s="411">
        <f>MIN(G7:G18)</f>
        <v>-100</v>
      </c>
      <c r="H20" s="411">
        <f>MIN(H7:H18)</f>
        <v>3100</v>
      </c>
      <c r="I20" s="411">
        <f>MIN(I7:I18)</f>
        <v>-1300</v>
      </c>
      <c r="J20" s="411">
        <f>MIN(J7:J18)</f>
        <v>1600</v>
      </c>
      <c r="K20" s="411">
        <f>MIN(K7:K18)</f>
        <v>24000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8"/>
  <sheetViews>
    <sheetView workbookViewId="0">
      <selection activeCell="B8" sqref="B8"/>
    </sheetView>
  </sheetViews>
  <sheetFormatPr defaultRowHeight="12.5" x14ac:dyDescent="0.25"/>
  <cols>
    <col min="2" max="3" width="15.90625" style="180" customWidth="1"/>
  </cols>
  <sheetData>
    <row r="2" spans="1:3" ht="13" x14ac:dyDescent="0.3">
      <c r="B2" s="4" t="s">
        <v>97</v>
      </c>
      <c r="C2" s="4" t="s">
        <v>99</v>
      </c>
    </row>
    <row r="3" spans="1:3" ht="13" x14ac:dyDescent="0.3">
      <c r="B3" s="4" t="s">
        <v>98</v>
      </c>
      <c r="C3" s="4" t="str">
        <f>+B3</f>
        <v>Load Factors</v>
      </c>
    </row>
    <row r="4" spans="1:3" ht="13" x14ac:dyDescent="0.3">
      <c r="A4" s="4" t="s">
        <v>3</v>
      </c>
      <c r="B4" s="336">
        <f>+'CP LF Check'!G21</f>
        <v>0.51090203106332144</v>
      </c>
      <c r="C4" s="183">
        <f>+'NCP LF Check'!G21</f>
        <v>0.51012785329138866</v>
      </c>
    </row>
    <row r="5" spans="1:3" ht="13" x14ac:dyDescent="0.3">
      <c r="A5" s="4" t="s">
        <v>4</v>
      </c>
      <c r="B5" s="336">
        <f>+'CP LF Check'!H21</f>
        <v>0.5976544504634218</v>
      </c>
      <c r="C5" s="183">
        <f>+'NCP LF Check'!H21</f>
        <v>0.5481897467669925</v>
      </c>
    </row>
    <row r="6" spans="1:3" ht="13" x14ac:dyDescent="0.3">
      <c r="A6" s="4" t="s">
        <v>9</v>
      </c>
      <c r="B6" s="336">
        <f>+'CP LF Check'!N21</f>
        <v>0.7442913556547438</v>
      </c>
      <c r="C6" s="183">
        <f>+'NCP LF Check'!N28</f>
        <v>0.67788810196754301</v>
      </c>
    </row>
    <row r="7" spans="1:3" ht="13" x14ac:dyDescent="0.3">
      <c r="A7" s="4" t="s">
        <v>10</v>
      </c>
      <c r="B7" s="336">
        <f>+'CP LF Check'!V21</f>
        <v>1.065119031815567</v>
      </c>
      <c r="C7" s="183">
        <f>+'NCP LF Check'!V23</f>
        <v>0.84686935810149433</v>
      </c>
    </row>
    <row r="8" spans="1:3" ht="13" x14ac:dyDescent="0.3">
      <c r="A8" s="4" t="s">
        <v>77</v>
      </c>
      <c r="B8" s="336" t="e">
        <f>+'CP LF Check'!AB21</f>
        <v>#DIV/0!</v>
      </c>
      <c r="C8" s="183">
        <f>+'NCP LF Check'!AB21</f>
        <v>0.57134408602150533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B1:L19"/>
  <sheetViews>
    <sheetView zoomScale="80" zoomScaleNormal="80" workbookViewId="0">
      <selection activeCell="O76" sqref="O76"/>
    </sheetView>
  </sheetViews>
  <sheetFormatPr defaultRowHeight="12.5" x14ac:dyDescent="0.25"/>
  <cols>
    <col min="2" max="2" width="8.08984375" bestFit="1" customWidth="1"/>
    <col min="3" max="3" width="6.54296875" bestFit="1" customWidth="1"/>
    <col min="4" max="4" width="6.90625" bestFit="1" customWidth="1"/>
    <col min="5" max="5" width="1.08984375" customWidth="1"/>
    <col min="6" max="6" width="9.54296875" bestFit="1" customWidth="1"/>
    <col min="7" max="7" width="15.90625" customWidth="1"/>
    <col min="8" max="8" width="19.54296875" bestFit="1" customWidth="1"/>
    <col min="9" max="9" width="13.90625" bestFit="1" customWidth="1"/>
    <col min="10" max="10" width="11.453125" customWidth="1"/>
    <col min="11" max="11" width="13.08984375" customWidth="1"/>
    <col min="12" max="12" width="12.453125" bestFit="1" customWidth="1"/>
    <col min="15" max="15" width="12.08984375" customWidth="1"/>
    <col min="16" max="16" width="10.08984375" bestFit="1" customWidth="1"/>
    <col min="19" max="19" width="10.08984375" bestFit="1" customWidth="1"/>
    <col min="22" max="22" width="12.54296875" bestFit="1" customWidth="1"/>
    <col min="24" max="24" width="15.90625" customWidth="1"/>
    <col min="25" max="25" width="15.08984375" bestFit="1" customWidth="1"/>
    <col min="27" max="27" width="11.54296875" bestFit="1" customWidth="1"/>
  </cols>
  <sheetData>
    <row r="1" spans="2:12" ht="13" x14ac:dyDescent="0.3">
      <c r="B1" s="1" t="s">
        <v>74</v>
      </c>
    </row>
    <row r="2" spans="2:12" ht="13" thickBot="1" x14ac:dyDescent="0.3"/>
    <row r="3" spans="2:12" x14ac:dyDescent="0.25">
      <c r="B3" s="38"/>
      <c r="C3" s="39"/>
      <c r="D3" s="40"/>
      <c r="E3" s="40"/>
      <c r="F3" s="41" t="s">
        <v>13</v>
      </c>
      <c r="G3" s="41"/>
      <c r="H3" s="41" t="s">
        <v>4</v>
      </c>
      <c r="I3" s="41" t="s">
        <v>9</v>
      </c>
      <c r="J3" s="41" t="s">
        <v>10</v>
      </c>
      <c r="K3" s="41" t="s">
        <v>6</v>
      </c>
      <c r="L3" s="48"/>
    </row>
    <row r="4" spans="2:12" x14ac:dyDescent="0.25">
      <c r="B4" s="49" t="s">
        <v>0</v>
      </c>
      <c r="C4" s="48" t="s">
        <v>1</v>
      </c>
      <c r="D4" s="50" t="s">
        <v>2</v>
      </c>
      <c r="E4" s="50"/>
      <c r="F4" s="51" t="s">
        <v>14</v>
      </c>
      <c r="G4" s="51" t="s">
        <v>3</v>
      </c>
      <c r="H4" s="51" t="s">
        <v>12</v>
      </c>
      <c r="I4" s="51" t="s">
        <v>12</v>
      </c>
      <c r="J4" s="51" t="s">
        <v>12</v>
      </c>
      <c r="K4" s="51"/>
      <c r="L4" s="147" t="s">
        <v>13</v>
      </c>
    </row>
    <row r="5" spans="2:12" ht="13" thickBot="1" x14ac:dyDescent="0.3">
      <c r="B5" s="58"/>
      <c r="C5" s="59"/>
      <c r="D5" s="60"/>
      <c r="E5" s="60"/>
      <c r="F5" s="61"/>
      <c r="G5" s="61"/>
      <c r="H5" s="61"/>
      <c r="I5" s="61"/>
      <c r="J5" s="61"/>
      <c r="K5" s="61"/>
      <c r="L5" s="147" t="s">
        <v>148</v>
      </c>
    </row>
    <row r="6" spans="2:12" x14ac:dyDescent="0.25">
      <c r="B6" s="24"/>
      <c r="C6" s="32"/>
      <c r="D6" s="23"/>
      <c r="E6" s="23"/>
      <c r="F6" s="68"/>
      <c r="G6" s="68"/>
      <c r="H6" s="68"/>
      <c r="I6" s="68"/>
      <c r="J6" s="68"/>
      <c r="K6" s="68"/>
    </row>
    <row r="7" spans="2:12" ht="13" x14ac:dyDescent="0.3">
      <c r="B7" s="69">
        <v>1</v>
      </c>
      <c r="C7" s="7">
        <v>9</v>
      </c>
      <c r="D7" s="198">
        <v>0.79166666666666663</v>
      </c>
      <c r="E7" s="70"/>
      <c r="F7" s="423">
        <f>+CP!F7/'2016 customer counts'!M6</f>
        <v>4.6338086667589646</v>
      </c>
      <c r="G7" s="423">
        <f>+CP!G7/'2016 customer counts'!L6</f>
        <v>2.8777180397826974</v>
      </c>
      <c r="H7" s="423">
        <f>+CP!H7/('2016 customer counts'!H6)</f>
        <v>2.2109527290448341</v>
      </c>
      <c r="I7" s="423">
        <f>+CP!N7/'2016 customer counts'!I6</f>
        <v>62.809895662445044</v>
      </c>
      <c r="J7" s="235">
        <f>+CP!V7/'2016 customer counts'!J6</f>
        <v>7593.75</v>
      </c>
      <c r="K7" s="423"/>
      <c r="L7" s="425">
        <f>+(CP!F7-CP!V7)/('2016 customer counts'!M6-'2016 customer counts'!J6)</f>
        <v>4.2975737537866827</v>
      </c>
    </row>
    <row r="8" spans="2:12" ht="13" x14ac:dyDescent="0.3">
      <c r="B8" s="69">
        <v>2</v>
      </c>
      <c r="C8" s="7">
        <v>18</v>
      </c>
      <c r="D8" s="198">
        <v>0.33333333333333331</v>
      </c>
      <c r="E8" s="70"/>
      <c r="F8" s="423">
        <f>+CP!F8/'2016 customer counts'!M7</f>
        <v>4.5229422202077263</v>
      </c>
      <c r="G8" s="423">
        <f>+CP!G8/'2016 customer counts'!L7</f>
        <v>2.4149248897635833</v>
      </c>
      <c r="H8" s="423">
        <f>+CP!H8/('2016 customer counts'!H7)</f>
        <v>2.7797505235363742</v>
      </c>
      <c r="I8" s="423">
        <f>+CP!N8/'2016 customer counts'!I7</f>
        <v>84.924804623366384</v>
      </c>
      <c r="J8" s="235">
        <f>+CP!V8/'2016 customer counts'!J7</f>
        <v>9967.7419354838712</v>
      </c>
      <c r="K8" s="423"/>
      <c r="L8" s="425">
        <f>+(CP!F8-CP!V8)/('2016 customer counts'!M7-'2016 customer counts'!J7)</f>
        <v>4.0961121483444884</v>
      </c>
    </row>
    <row r="9" spans="2:12" ht="13" x14ac:dyDescent="0.3">
      <c r="B9" s="69">
        <v>3</v>
      </c>
      <c r="C9" s="7">
        <v>4</v>
      </c>
      <c r="D9" s="198">
        <v>0.33333333333333331</v>
      </c>
      <c r="E9" s="70"/>
      <c r="F9" s="423">
        <f>+CP!F9/'2016 customer counts'!M8</f>
        <v>4.9447184613856798</v>
      </c>
      <c r="G9" s="423">
        <f>+CP!G9/'2016 customer counts'!L8</f>
        <v>2.9648138134218427</v>
      </c>
      <c r="H9" s="423">
        <f>+CP!H9/('2016 customer counts'!H8)</f>
        <v>2.4724208995029699</v>
      </c>
      <c r="I9" s="423">
        <f>+CP!N9/'2016 customer counts'!I8</f>
        <v>71.979625369700955</v>
      </c>
      <c r="J9" s="235">
        <f>+CP!V9/'2016 customer counts'!J8</f>
        <v>8580.645161290322</v>
      </c>
      <c r="K9" s="423"/>
      <c r="L9" s="425">
        <f>+(CP!F9-CP!V9)/('2016 customer counts'!M8-'2016 customer counts'!J8)</f>
        <v>4.5780257522569432</v>
      </c>
    </row>
    <row r="10" spans="2:12" ht="13" x14ac:dyDescent="0.3">
      <c r="B10" s="69">
        <v>4</v>
      </c>
      <c r="C10" s="7">
        <v>16</v>
      </c>
      <c r="D10" s="198">
        <v>0.75</v>
      </c>
      <c r="E10" s="70"/>
      <c r="F10" s="423">
        <f>+CP!F10/'2016 customer counts'!M9</f>
        <v>5.066939254589589</v>
      </c>
      <c r="G10" s="423">
        <f>+CP!G10/'2016 customer counts'!L9</f>
        <v>3.0956341472497733</v>
      </c>
      <c r="H10" s="423">
        <f>+CP!H10/('2016 customer counts'!H9)</f>
        <v>2.5500780930140872</v>
      </c>
      <c r="I10" s="423">
        <f>+CP!N10/'2016 customer counts'!I9</f>
        <v>75.126503252940793</v>
      </c>
      <c r="J10" s="235">
        <f>+CP!V10/'2016 customer counts'!J9</f>
        <v>8258.0645161290322</v>
      </c>
      <c r="K10" s="423"/>
      <c r="L10" s="425">
        <f>+(CP!F10-CP!V10)/('2016 customer counts'!M9-'2016 customer counts'!J9)</f>
        <v>4.7144661920972766</v>
      </c>
    </row>
    <row r="11" spans="2:12" ht="13" x14ac:dyDescent="0.3">
      <c r="B11" s="69">
        <v>5</v>
      </c>
      <c r="C11" s="7">
        <v>24</v>
      </c>
      <c r="D11" s="198">
        <v>0.70833333333333337</v>
      </c>
      <c r="E11" s="70"/>
      <c r="F11" s="423">
        <f>+CP!F11/'2016 customer counts'!M10</f>
        <v>5.3824097565807936</v>
      </c>
      <c r="G11" s="423">
        <f>+CP!G11/'2016 customer counts'!L10</f>
        <v>3.3314532573865292</v>
      </c>
      <c r="H11" s="423">
        <f>+CP!H11/('2016 customer counts'!H10)</f>
        <v>2.7449316645958968</v>
      </c>
      <c r="I11" s="423">
        <f>+CP!N11/'2016 customer counts'!I10</f>
        <v>75.66800553104629</v>
      </c>
      <c r="J11" s="235">
        <f>+CP!V11/'2016 customer counts'!J10</f>
        <v>8666.6666666666661</v>
      </c>
      <c r="K11" s="423"/>
      <c r="L11" s="425">
        <f>+(CP!F11-CP!V11)/('2016 customer counts'!M10-'2016 customer counts'!J10)</f>
        <v>5.0248905448951682</v>
      </c>
    </row>
    <row r="12" spans="2:12" ht="13" x14ac:dyDescent="0.3">
      <c r="B12" s="414">
        <v>6</v>
      </c>
      <c r="C12" s="415">
        <v>17</v>
      </c>
      <c r="D12" s="416">
        <v>0.70833333333333337</v>
      </c>
      <c r="E12" s="417"/>
      <c r="F12" s="423">
        <f>+CP!F12/'2016 customer counts'!M11</f>
        <v>5.9374110522747934</v>
      </c>
      <c r="G12" s="423">
        <f>+CP!G12/'2016 customer counts'!L11</f>
        <v>3.5040994712107958</v>
      </c>
      <c r="H12" s="423">
        <f>+CP!H12/('2016 customer counts'!H11)</f>
        <v>3.3362630701621456</v>
      </c>
      <c r="I12" s="423">
        <f>+CP!N12/'2016 customer counts'!I11</f>
        <v>76.273050579557435</v>
      </c>
      <c r="J12" s="235">
        <f>+CP!V12/'2016 customer counts'!J11</f>
        <v>10466.666666666666</v>
      </c>
      <c r="K12" s="423"/>
      <c r="L12" s="425">
        <f>+(CP!F12-CP!V12)/('2016 customer counts'!M11-'2016 customer counts'!J11)</f>
        <v>5.5058764643032472</v>
      </c>
    </row>
    <row r="13" spans="2:12" ht="13" x14ac:dyDescent="0.3">
      <c r="B13" s="69">
        <v>7</v>
      </c>
      <c r="C13" s="7">
        <v>31</v>
      </c>
      <c r="D13" s="198">
        <v>0.70833333333333337</v>
      </c>
      <c r="E13" s="70"/>
      <c r="F13" s="423">
        <f>+CP!F13/'2016 customer counts'!M12</f>
        <v>5.9217103745289545</v>
      </c>
      <c r="G13" s="423">
        <f>+CP!G13/'2016 customer counts'!L12</f>
        <v>3.5643760331664804</v>
      </c>
      <c r="H13" s="423">
        <f>+CP!H13/('2016 customer counts'!H12)</f>
        <v>3.4314930286893328</v>
      </c>
      <c r="I13" s="423">
        <f>+CP!N13/'2016 customer counts'!I12</f>
        <v>86.790075089781254</v>
      </c>
      <c r="J13" s="235">
        <f>+CP!V13/'2016 customer counts'!J12</f>
        <v>10466.666666666666</v>
      </c>
      <c r="K13" s="423"/>
      <c r="L13" s="425">
        <f>+(CP!F13-CP!V13)/('2016 customer counts'!M12-'2016 customer counts'!J12)</f>
        <v>5.490717418950803</v>
      </c>
    </row>
    <row r="14" spans="2:12" ht="13" x14ac:dyDescent="0.3">
      <c r="B14" s="69">
        <v>8</v>
      </c>
      <c r="C14" s="7">
        <v>13</v>
      </c>
      <c r="D14" s="198">
        <v>0.70833333333333337</v>
      </c>
      <c r="E14" s="70"/>
      <c r="F14" s="423">
        <f>+CP!F14/'2016 customer counts'!M13</f>
        <v>6.4007918392303145</v>
      </c>
      <c r="G14" s="423">
        <f>+CP!G14/'2016 customer counts'!L13</f>
        <v>3.9822926892515143</v>
      </c>
      <c r="H14" s="423">
        <f>+CP!H14/('2016 customer counts'!H13)</f>
        <v>3.2962445733021646</v>
      </c>
      <c r="I14" s="423">
        <f>+CP!N14/'2016 customer counts'!I13</f>
        <v>95.271207309960474</v>
      </c>
      <c r="J14" s="235">
        <f>+CP!V14/'2016 customer counts'!J13</f>
        <v>10966.666666666666</v>
      </c>
      <c r="K14" s="423"/>
      <c r="L14" s="425">
        <f>+(CP!F14-CP!V14)/('2016 customer counts'!M13-'2016 customer counts'!J13)</f>
        <v>5.9500062379097658</v>
      </c>
    </row>
    <row r="15" spans="2:12" ht="13" x14ac:dyDescent="0.3">
      <c r="B15" s="69">
        <v>9</v>
      </c>
      <c r="C15" s="7">
        <v>5</v>
      </c>
      <c r="D15" s="198">
        <v>0.75</v>
      </c>
      <c r="E15" s="70"/>
      <c r="F15" s="423">
        <f>+CP!F15/'2016 customer counts'!M14</f>
        <v>5.7450323414910782</v>
      </c>
      <c r="G15" s="423">
        <f>+CP!G15/'2016 customer counts'!L14</f>
        <v>3.4778880351397787</v>
      </c>
      <c r="H15" s="423">
        <f>+CP!H15/('2016 customer counts'!H14)</f>
        <v>3.2560968193152102</v>
      </c>
      <c r="I15" s="423">
        <f>+CP!N15/'2016 customer counts'!I14</f>
        <v>79.085549503364305</v>
      </c>
      <c r="J15" s="235">
        <f>+CP!V15/'2016 customer counts'!J14</f>
        <v>10620.689655172413</v>
      </c>
      <c r="K15" s="423"/>
      <c r="L15" s="425">
        <f>+(CP!F15-CP!V15)/('2016 customer counts'!M14-'2016 customer counts'!J14)</f>
        <v>5.3233387169466004</v>
      </c>
    </row>
    <row r="16" spans="2:12" ht="13" x14ac:dyDescent="0.3">
      <c r="B16" s="69">
        <v>10</v>
      </c>
      <c r="C16" s="7">
        <v>1</v>
      </c>
      <c r="D16" s="198">
        <v>0.70833333333333337</v>
      </c>
      <c r="E16" s="70"/>
      <c r="F16" s="423">
        <f>+CP!F16/'2016 customer counts'!M15</f>
        <v>5.1993849925039122</v>
      </c>
      <c r="G16" s="423">
        <f>+CP!G16/'2016 customer counts'!L15</f>
        <v>3.1122089137605524</v>
      </c>
      <c r="H16" s="423">
        <f>+CP!H16/('2016 customer counts'!H15)</f>
        <v>3.0018576039953713</v>
      </c>
      <c r="I16" s="423">
        <f>+CP!N16/'2016 customer counts'!I15</f>
        <v>77.513510076927972</v>
      </c>
      <c r="J16" s="235">
        <f>+CP!V16/'2016 customer counts'!J15</f>
        <v>10137.931034482759</v>
      </c>
      <c r="K16" s="423"/>
      <c r="L16" s="425">
        <f>+(CP!F16-CP!V16)/('2016 customer counts'!M15-'2016 customer counts'!J15)</f>
        <v>4.797412926339808</v>
      </c>
    </row>
    <row r="17" spans="2:12" ht="13" x14ac:dyDescent="0.3">
      <c r="B17" s="69">
        <v>11</v>
      </c>
      <c r="C17" s="7">
        <v>1</v>
      </c>
      <c r="D17" s="198">
        <v>0.70833333333333337</v>
      </c>
      <c r="E17" s="70"/>
      <c r="F17" s="423">
        <f>+CP!F17/'2016 customer counts'!M16</f>
        <v>4.5490238922764918</v>
      </c>
      <c r="G17" s="423">
        <f>+CP!G17/'2016 customer counts'!L16</f>
        <v>2.931392803561327</v>
      </c>
      <c r="H17" s="423">
        <f>+CP!H17/('2016 customer counts'!H16)</f>
        <v>2.1947802783445503</v>
      </c>
      <c r="I17" s="423">
        <f>+CP!N17/'2016 customer counts'!I16</f>
        <v>54.561314470595697</v>
      </c>
      <c r="J17" s="235">
        <f>+CP!V17/'2016 customer counts'!J16</f>
        <v>6607.1428571428569</v>
      </c>
      <c r="K17" s="423"/>
      <c r="L17" s="425">
        <f>+(CP!F17-CP!V17)/('2016 customer counts'!M16-'2016 customer counts'!J16)</f>
        <v>4.2965405064345683</v>
      </c>
    </row>
    <row r="18" spans="2:12" ht="13.5" thickBot="1" x14ac:dyDescent="0.35">
      <c r="B18" s="71">
        <v>12</v>
      </c>
      <c r="C18" s="17">
        <v>11</v>
      </c>
      <c r="D18" s="199">
        <v>0.79166666666666663</v>
      </c>
      <c r="E18" s="72"/>
      <c r="F18" s="424">
        <f>+CP!F18/'2016 customer counts'!M17</f>
        <v>4.0652235259474958</v>
      </c>
      <c r="G18" s="424">
        <f>+CP!G18/'2016 customer counts'!L17</f>
        <v>2.4917644423372871</v>
      </c>
      <c r="H18" s="424">
        <f>+CP!H18/('2016 customer counts'!H17)</f>
        <v>1.7511254410512227</v>
      </c>
      <c r="I18" s="424">
        <f>+CP!N18/'2016 customer counts'!I17</f>
        <v>50.277020602218698</v>
      </c>
      <c r="J18" s="236">
        <f>+CP!V18/'2016 customer counts'!J17</f>
        <v>9642.8571428571431</v>
      </c>
      <c r="K18" s="424"/>
      <c r="L18" s="425">
        <f>+(CP!F18-CP!V18)/('2016 customer counts'!M17-'2016 customer counts'!J17)</f>
        <v>3.6972860666029548</v>
      </c>
    </row>
    <row r="19" spans="2:12" x14ac:dyDescent="0.25">
      <c r="L19" s="180"/>
    </row>
  </sheetData>
  <pageMargins left="0.25" right="0.25" top="0.75" bottom="0.75" header="0.3" footer="0.3"/>
  <pageSetup scale="37" orientation="landscape" horizontalDpi="300" verticalDpi="300" r:id="rId1"/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58"/>
  <sheetViews>
    <sheetView workbookViewId="0">
      <selection activeCell="A10" sqref="A10"/>
    </sheetView>
  </sheetViews>
  <sheetFormatPr defaultRowHeight="12.5" x14ac:dyDescent="0.25"/>
  <cols>
    <col min="1" max="1" width="9.453125" bestFit="1" customWidth="1"/>
    <col min="2" max="2" width="12.54296875" bestFit="1" customWidth="1"/>
    <col min="3" max="3" width="15.08984375" bestFit="1" customWidth="1"/>
    <col min="4" max="4" width="9.54296875" bestFit="1" customWidth="1"/>
    <col min="7" max="7" width="22.54296875" customWidth="1"/>
    <col min="8" max="8" width="16.08984375" customWidth="1"/>
    <col min="9" max="9" width="6.90625" customWidth="1"/>
    <col min="10" max="10" width="3.90625" customWidth="1"/>
    <col min="11" max="11" width="4.90625" customWidth="1"/>
    <col min="12" max="12" width="7.90625" customWidth="1"/>
    <col min="13" max="13" width="11.08984375" customWidth="1"/>
    <col min="14" max="14" width="11.90625" customWidth="1"/>
    <col min="15" max="15" width="7.08984375" customWidth="1"/>
    <col min="16" max="16" width="11.90625" customWidth="1"/>
    <col min="17" max="17" width="8.90625" customWidth="1"/>
    <col min="18" max="18" width="7.453125" customWidth="1"/>
    <col min="19" max="19" width="8" customWidth="1"/>
    <col min="20" max="20" width="8.453125" customWidth="1"/>
    <col min="21" max="21" width="8.08984375" customWidth="1"/>
    <col min="22" max="22" width="8.90625" customWidth="1"/>
    <col min="23" max="23" width="9.08984375" customWidth="1"/>
    <col min="24" max="24" width="9.54296875" customWidth="1"/>
    <col min="25" max="25" width="9.08984375" customWidth="1"/>
    <col min="26" max="26" width="8.08984375" customWidth="1"/>
    <col min="27" max="27" width="14.08984375" customWidth="1"/>
    <col min="28" max="28" width="8" customWidth="1"/>
    <col min="29" max="29" width="11.90625" customWidth="1"/>
    <col min="30" max="30" width="23.08984375" bestFit="1" customWidth="1"/>
    <col min="31" max="31" width="18.90625" bestFit="1" customWidth="1"/>
    <col min="32" max="32" width="23.08984375" bestFit="1" customWidth="1"/>
    <col min="33" max="33" width="18.90625" bestFit="1" customWidth="1"/>
    <col min="34" max="34" width="23.08984375" bestFit="1" customWidth="1"/>
    <col min="35" max="35" width="18.90625" bestFit="1" customWidth="1"/>
    <col min="36" max="36" width="23.08984375" bestFit="1" customWidth="1"/>
    <col min="37" max="37" width="18.90625" bestFit="1" customWidth="1"/>
    <col min="38" max="38" width="23.08984375" bestFit="1" customWidth="1"/>
    <col min="39" max="39" width="18.90625" bestFit="1" customWidth="1"/>
    <col min="40" max="40" width="23.08984375" bestFit="1" customWidth="1"/>
    <col min="41" max="41" width="18.90625" bestFit="1" customWidth="1"/>
    <col min="42" max="42" width="23.08984375" bestFit="1" customWidth="1"/>
    <col min="43" max="43" width="18.90625" bestFit="1" customWidth="1"/>
    <col min="44" max="44" width="23.08984375" bestFit="1" customWidth="1"/>
    <col min="45" max="45" width="18.90625" bestFit="1" customWidth="1"/>
    <col min="46" max="46" width="23.08984375" bestFit="1" customWidth="1"/>
    <col min="47" max="47" width="18.90625" bestFit="1" customWidth="1"/>
    <col min="48" max="48" width="23.08984375" bestFit="1" customWidth="1"/>
    <col min="49" max="49" width="18.90625" bestFit="1" customWidth="1"/>
    <col min="50" max="50" width="28.453125" bestFit="1" customWidth="1"/>
    <col min="51" max="51" width="24" bestFit="1" customWidth="1"/>
  </cols>
  <sheetData>
    <row r="1" spans="1:13" ht="14.5" x14ac:dyDescent="0.35">
      <c r="A1" s="431" t="s">
        <v>119</v>
      </c>
      <c r="B1" s="431" t="s">
        <v>120</v>
      </c>
      <c r="C1" s="431" t="s">
        <v>121</v>
      </c>
      <c r="D1" s="422" t="s">
        <v>147</v>
      </c>
    </row>
    <row r="2" spans="1:13" ht="14.5" x14ac:dyDescent="0.35">
      <c r="A2" s="432">
        <v>42370</v>
      </c>
      <c r="B2" s="433" t="s">
        <v>122</v>
      </c>
      <c r="C2">
        <v>0</v>
      </c>
    </row>
    <row r="3" spans="1:13" ht="14.5" x14ac:dyDescent="0.35">
      <c r="A3" s="432">
        <v>42401</v>
      </c>
      <c r="B3" s="433" t="s">
        <v>122</v>
      </c>
      <c r="C3">
        <v>0</v>
      </c>
    </row>
    <row r="4" spans="1:13" ht="14.5" x14ac:dyDescent="0.35">
      <c r="A4" s="432">
        <v>42430</v>
      </c>
      <c r="B4" s="433" t="s">
        <v>122</v>
      </c>
      <c r="C4">
        <v>0</v>
      </c>
      <c r="G4" s="420" t="s">
        <v>146</v>
      </c>
      <c r="H4" s="420" t="s">
        <v>145</v>
      </c>
    </row>
    <row r="5" spans="1:13" ht="14.5" x14ac:dyDescent="0.35">
      <c r="A5" s="432">
        <v>42461</v>
      </c>
      <c r="B5" s="433" t="s">
        <v>122</v>
      </c>
      <c r="C5">
        <v>0</v>
      </c>
      <c r="G5" s="434" t="s">
        <v>143</v>
      </c>
      <c r="H5" s="3" t="s">
        <v>4</v>
      </c>
      <c r="I5" s="3" t="s">
        <v>9</v>
      </c>
      <c r="J5" s="3" t="s">
        <v>10</v>
      </c>
      <c r="K5" s="3" t="s">
        <v>77</v>
      </c>
      <c r="L5" s="3" t="s">
        <v>3</v>
      </c>
      <c r="M5" s="3" t="s">
        <v>144</v>
      </c>
    </row>
    <row r="6" spans="1:13" ht="14.5" x14ac:dyDescent="0.35">
      <c r="A6" s="432">
        <v>42491</v>
      </c>
      <c r="B6" s="433" t="s">
        <v>122</v>
      </c>
      <c r="C6">
        <v>0</v>
      </c>
      <c r="G6" s="421" t="s">
        <v>83</v>
      </c>
      <c r="H6">
        <v>65664</v>
      </c>
      <c r="I6">
        <v>15239</v>
      </c>
      <c r="J6">
        <v>32</v>
      </c>
      <c r="K6">
        <v>232</v>
      </c>
      <c r="L6">
        <v>641133</v>
      </c>
      <c r="M6">
        <v>722300</v>
      </c>
    </row>
    <row r="7" spans="1:13" ht="14.5" x14ac:dyDescent="0.35">
      <c r="A7" s="432">
        <v>42522</v>
      </c>
      <c r="B7" s="433" t="s">
        <v>122</v>
      </c>
      <c r="C7">
        <v>0</v>
      </c>
      <c r="G7" s="421" t="s">
        <v>84</v>
      </c>
      <c r="H7">
        <v>65898</v>
      </c>
      <c r="I7">
        <v>15227</v>
      </c>
      <c r="J7">
        <v>31</v>
      </c>
      <c r="K7">
        <v>232</v>
      </c>
      <c r="L7">
        <v>642256</v>
      </c>
      <c r="M7">
        <v>723644</v>
      </c>
    </row>
    <row r="8" spans="1:13" ht="14.5" x14ac:dyDescent="0.35">
      <c r="A8" s="432">
        <v>42552</v>
      </c>
      <c r="B8" s="433" t="s">
        <v>122</v>
      </c>
      <c r="C8">
        <v>0</v>
      </c>
      <c r="E8">
        <v>-1</v>
      </c>
      <c r="G8" s="421" t="s">
        <v>85</v>
      </c>
      <c r="H8">
        <v>65992</v>
      </c>
      <c r="I8">
        <v>15215</v>
      </c>
      <c r="J8">
        <v>31</v>
      </c>
      <c r="K8">
        <v>230</v>
      </c>
      <c r="L8">
        <v>643548</v>
      </c>
      <c r="M8">
        <v>725016</v>
      </c>
    </row>
    <row r="9" spans="1:13" ht="14.5" x14ac:dyDescent="0.35">
      <c r="A9" s="432">
        <v>42583</v>
      </c>
      <c r="B9" s="433" t="s">
        <v>122</v>
      </c>
      <c r="C9">
        <v>0</v>
      </c>
      <c r="G9" s="421" t="s">
        <v>86</v>
      </c>
      <c r="H9">
        <v>65947</v>
      </c>
      <c r="I9">
        <v>15217</v>
      </c>
      <c r="J9">
        <v>31</v>
      </c>
      <c r="K9">
        <v>231</v>
      </c>
      <c r="L9">
        <v>644456</v>
      </c>
      <c r="M9">
        <v>725882</v>
      </c>
    </row>
    <row r="10" spans="1:13" ht="14.5" x14ac:dyDescent="0.35">
      <c r="A10" s="432">
        <v>42614</v>
      </c>
      <c r="B10" s="433" t="s">
        <v>122</v>
      </c>
      <c r="C10">
        <v>0</v>
      </c>
      <c r="G10" s="421" t="s">
        <v>87</v>
      </c>
      <c r="H10">
        <v>65998</v>
      </c>
      <c r="I10">
        <v>15187</v>
      </c>
      <c r="J10">
        <v>30</v>
      </c>
      <c r="K10">
        <v>233</v>
      </c>
      <c r="L10">
        <v>645364</v>
      </c>
      <c r="M10">
        <v>726812</v>
      </c>
    </row>
    <row r="11" spans="1:13" ht="14.5" x14ac:dyDescent="0.35">
      <c r="A11" s="432">
        <v>42644</v>
      </c>
      <c r="B11" s="433" t="s">
        <v>122</v>
      </c>
      <c r="C11">
        <v>0</v>
      </c>
      <c r="G11" s="421" t="s">
        <v>88</v>
      </c>
      <c r="H11">
        <v>65990</v>
      </c>
      <c r="I11">
        <v>15184</v>
      </c>
      <c r="J11">
        <v>30</v>
      </c>
      <c r="K11">
        <v>234</v>
      </c>
      <c r="L11">
        <v>645815</v>
      </c>
      <c r="M11">
        <v>727253</v>
      </c>
    </row>
    <row r="12" spans="1:13" ht="14.5" x14ac:dyDescent="0.35">
      <c r="A12" s="432">
        <v>42675</v>
      </c>
      <c r="B12" s="433" t="s">
        <v>122</v>
      </c>
      <c r="C12">
        <v>0</v>
      </c>
      <c r="G12" s="421" t="s">
        <v>89</v>
      </c>
      <c r="H12">
        <v>65913</v>
      </c>
      <c r="I12">
        <v>15315</v>
      </c>
      <c r="J12">
        <v>30</v>
      </c>
      <c r="K12">
        <v>233</v>
      </c>
      <c r="L12">
        <v>646677</v>
      </c>
      <c r="M12">
        <v>728168</v>
      </c>
    </row>
    <row r="13" spans="1:13" ht="14.5" x14ac:dyDescent="0.35">
      <c r="A13" s="432">
        <v>42705</v>
      </c>
      <c r="B13" s="433" t="s">
        <v>122</v>
      </c>
      <c r="C13">
        <v>0</v>
      </c>
      <c r="G13" s="421" t="s">
        <v>90</v>
      </c>
      <c r="H13">
        <v>65878</v>
      </c>
      <c r="I13">
        <v>15431</v>
      </c>
      <c r="J13">
        <v>30</v>
      </c>
      <c r="K13">
        <v>234</v>
      </c>
      <c r="L13">
        <v>647868</v>
      </c>
      <c r="M13">
        <v>729441</v>
      </c>
    </row>
    <row r="14" spans="1:13" ht="14.5" x14ac:dyDescent="0.35">
      <c r="A14" s="432">
        <v>42370</v>
      </c>
      <c r="B14" s="433" t="s">
        <v>123</v>
      </c>
      <c r="C14">
        <v>63302</v>
      </c>
      <c r="D14" t="s">
        <v>4</v>
      </c>
      <c r="G14" s="421" t="s">
        <v>91</v>
      </c>
      <c r="H14">
        <v>65772</v>
      </c>
      <c r="I14">
        <v>15605</v>
      </c>
      <c r="J14">
        <v>29</v>
      </c>
      <c r="K14">
        <v>234</v>
      </c>
      <c r="L14">
        <v>648382</v>
      </c>
      <c r="M14">
        <v>730022</v>
      </c>
    </row>
    <row r="15" spans="1:13" ht="14.5" x14ac:dyDescent="0.35">
      <c r="A15" s="432">
        <v>42401</v>
      </c>
      <c r="B15" s="433" t="s">
        <v>123</v>
      </c>
      <c r="C15">
        <v>63521</v>
      </c>
      <c r="D15" t="s">
        <v>4</v>
      </c>
      <c r="G15" s="421" t="s">
        <v>92</v>
      </c>
      <c r="H15">
        <v>65676</v>
      </c>
      <c r="I15">
        <v>15729</v>
      </c>
      <c r="J15">
        <v>29</v>
      </c>
      <c r="K15">
        <v>236</v>
      </c>
      <c r="L15">
        <v>649378</v>
      </c>
      <c r="M15">
        <v>731048</v>
      </c>
    </row>
    <row r="16" spans="1:13" ht="14.5" x14ac:dyDescent="0.35">
      <c r="A16" s="432">
        <v>42430</v>
      </c>
      <c r="B16" s="433" t="s">
        <v>123</v>
      </c>
      <c r="C16">
        <v>63612</v>
      </c>
      <c r="D16" t="s">
        <v>4</v>
      </c>
      <c r="G16" s="421" t="s">
        <v>93</v>
      </c>
      <c r="H16">
        <v>65674</v>
      </c>
      <c r="I16">
        <v>15763</v>
      </c>
      <c r="J16">
        <v>28</v>
      </c>
      <c r="K16">
        <v>236</v>
      </c>
      <c r="L16">
        <v>650544</v>
      </c>
      <c r="M16">
        <v>732245</v>
      </c>
    </row>
    <row r="17" spans="1:13" ht="14.5" x14ac:dyDescent="0.35">
      <c r="A17" s="432">
        <v>42461</v>
      </c>
      <c r="B17" s="433" t="s">
        <v>123</v>
      </c>
      <c r="C17">
        <v>63571</v>
      </c>
      <c r="D17" t="s">
        <v>4</v>
      </c>
      <c r="G17" s="421" t="s">
        <v>94</v>
      </c>
      <c r="H17">
        <v>65752</v>
      </c>
      <c r="I17">
        <v>15775</v>
      </c>
      <c r="J17">
        <v>28</v>
      </c>
      <c r="K17">
        <v>237</v>
      </c>
      <c r="L17">
        <v>651747</v>
      </c>
      <c r="M17">
        <v>733539</v>
      </c>
    </row>
    <row r="18" spans="1:13" ht="14.5" x14ac:dyDescent="0.35">
      <c r="A18" s="432">
        <v>42491</v>
      </c>
      <c r="B18" s="433" t="s">
        <v>123</v>
      </c>
      <c r="C18">
        <v>63617</v>
      </c>
      <c r="D18" t="s">
        <v>4</v>
      </c>
      <c r="G18" s="421" t="s">
        <v>144</v>
      </c>
      <c r="H18">
        <v>790154</v>
      </c>
      <c r="I18">
        <v>184887</v>
      </c>
      <c r="J18">
        <v>359</v>
      </c>
      <c r="K18">
        <v>2802</v>
      </c>
      <c r="L18">
        <v>7757168</v>
      </c>
      <c r="M18">
        <v>8735370</v>
      </c>
    </row>
    <row r="19" spans="1:13" ht="14.5" x14ac:dyDescent="0.35">
      <c r="A19" s="432">
        <v>42522</v>
      </c>
      <c r="B19" s="433" t="s">
        <v>123</v>
      </c>
      <c r="C19">
        <v>63611</v>
      </c>
      <c r="D19" t="s">
        <v>4</v>
      </c>
    </row>
    <row r="20" spans="1:13" ht="14.5" x14ac:dyDescent="0.35">
      <c r="A20" s="432">
        <v>42552</v>
      </c>
      <c r="B20" s="433" t="s">
        <v>123</v>
      </c>
      <c r="C20">
        <v>63534</v>
      </c>
      <c r="D20" t="s">
        <v>4</v>
      </c>
    </row>
    <row r="21" spans="1:13" ht="14.5" x14ac:dyDescent="0.35">
      <c r="A21" s="432">
        <v>42583</v>
      </c>
      <c r="B21" s="433" t="s">
        <v>123</v>
      </c>
      <c r="C21">
        <v>63499</v>
      </c>
      <c r="D21" t="s">
        <v>4</v>
      </c>
    </row>
    <row r="22" spans="1:13" ht="14.5" x14ac:dyDescent="0.35">
      <c r="A22" s="432">
        <v>42614</v>
      </c>
      <c r="B22" s="433" t="s">
        <v>123</v>
      </c>
      <c r="C22">
        <v>63377</v>
      </c>
      <c r="D22" t="s">
        <v>4</v>
      </c>
    </row>
    <row r="23" spans="1:13" ht="14.5" x14ac:dyDescent="0.35">
      <c r="A23" s="432">
        <v>42644</v>
      </c>
      <c r="B23" s="433" t="s">
        <v>123</v>
      </c>
      <c r="C23">
        <v>63286</v>
      </c>
      <c r="D23" t="s">
        <v>4</v>
      </c>
    </row>
    <row r="24" spans="1:13" ht="14.5" x14ac:dyDescent="0.35">
      <c r="A24" s="432">
        <v>42675</v>
      </c>
      <c r="B24" s="433" t="s">
        <v>123</v>
      </c>
      <c r="C24">
        <v>63279</v>
      </c>
      <c r="D24" t="s">
        <v>4</v>
      </c>
    </row>
    <row r="25" spans="1:13" ht="14.5" x14ac:dyDescent="0.35">
      <c r="A25" s="432">
        <v>42705</v>
      </c>
      <c r="B25" s="433" t="s">
        <v>123</v>
      </c>
      <c r="C25">
        <v>63358</v>
      </c>
      <c r="D25" t="s">
        <v>4</v>
      </c>
    </row>
    <row r="26" spans="1:13" ht="14.5" x14ac:dyDescent="0.35">
      <c r="A26" s="432">
        <v>42370</v>
      </c>
      <c r="B26" s="433" t="s">
        <v>124</v>
      </c>
      <c r="C26">
        <v>12321</v>
      </c>
      <c r="D26" t="s">
        <v>9</v>
      </c>
    </row>
    <row r="27" spans="1:13" ht="14.5" x14ac:dyDescent="0.35">
      <c r="A27" s="432">
        <v>42401</v>
      </c>
      <c r="B27" s="433" t="s">
        <v>124</v>
      </c>
      <c r="C27">
        <v>12304</v>
      </c>
      <c r="D27" t="s">
        <v>9</v>
      </c>
    </row>
    <row r="28" spans="1:13" ht="14.5" x14ac:dyDescent="0.35">
      <c r="A28" s="432">
        <v>42430</v>
      </c>
      <c r="B28" s="433" t="s">
        <v>124</v>
      </c>
      <c r="C28">
        <v>12258</v>
      </c>
      <c r="D28" t="s">
        <v>9</v>
      </c>
    </row>
    <row r="29" spans="1:13" ht="14.5" x14ac:dyDescent="0.35">
      <c r="A29" s="432">
        <v>42461</v>
      </c>
      <c r="B29" s="433" t="s">
        <v>124</v>
      </c>
      <c r="C29">
        <v>12251</v>
      </c>
      <c r="D29" t="s">
        <v>9</v>
      </c>
    </row>
    <row r="30" spans="1:13" ht="14.5" x14ac:dyDescent="0.35">
      <c r="A30" s="432">
        <v>42491</v>
      </c>
      <c r="B30" s="433" t="s">
        <v>124</v>
      </c>
      <c r="C30">
        <v>12241</v>
      </c>
      <c r="D30" t="s">
        <v>9</v>
      </c>
    </row>
    <row r="31" spans="1:13" ht="14.5" x14ac:dyDescent="0.35">
      <c r="A31" s="432">
        <v>42522</v>
      </c>
      <c r="B31" s="433" t="s">
        <v>124</v>
      </c>
      <c r="C31">
        <v>12237</v>
      </c>
      <c r="D31" t="s">
        <v>9</v>
      </c>
    </row>
    <row r="32" spans="1:13" ht="14.5" x14ac:dyDescent="0.35">
      <c r="A32" s="432">
        <v>42552</v>
      </c>
      <c r="B32" s="433" t="s">
        <v>124</v>
      </c>
      <c r="C32">
        <v>12402</v>
      </c>
      <c r="D32" t="s">
        <v>9</v>
      </c>
    </row>
    <row r="33" spans="1:4" ht="14.5" x14ac:dyDescent="0.35">
      <c r="A33" s="432">
        <v>42583</v>
      </c>
      <c r="B33" s="433" t="s">
        <v>124</v>
      </c>
      <c r="C33">
        <v>12553</v>
      </c>
      <c r="D33" t="s">
        <v>9</v>
      </c>
    </row>
    <row r="34" spans="1:4" ht="14.5" x14ac:dyDescent="0.35">
      <c r="A34" s="432">
        <v>42614</v>
      </c>
      <c r="B34" s="433" t="s">
        <v>124</v>
      </c>
      <c r="C34">
        <v>12742</v>
      </c>
      <c r="D34" t="s">
        <v>9</v>
      </c>
    </row>
    <row r="35" spans="1:4" ht="14.5" x14ac:dyDescent="0.35">
      <c r="A35" s="432">
        <v>42644</v>
      </c>
      <c r="B35" s="433" t="s">
        <v>124</v>
      </c>
      <c r="C35">
        <v>12902</v>
      </c>
      <c r="D35" t="s">
        <v>9</v>
      </c>
    </row>
    <row r="36" spans="1:4" ht="14.5" x14ac:dyDescent="0.35">
      <c r="A36" s="432">
        <v>42675</v>
      </c>
      <c r="B36" s="433" t="s">
        <v>124</v>
      </c>
      <c r="C36">
        <v>12961</v>
      </c>
      <c r="D36" t="s">
        <v>9</v>
      </c>
    </row>
    <row r="37" spans="1:4" ht="14.5" x14ac:dyDescent="0.35">
      <c r="A37" s="432">
        <v>42705</v>
      </c>
      <c r="B37" s="433" t="s">
        <v>124</v>
      </c>
      <c r="C37">
        <v>12974</v>
      </c>
      <c r="D37" t="s">
        <v>9</v>
      </c>
    </row>
    <row r="38" spans="1:4" ht="14.5" x14ac:dyDescent="0.35">
      <c r="A38" s="432">
        <v>42370</v>
      </c>
      <c r="B38" s="433" t="s">
        <v>125</v>
      </c>
      <c r="C38">
        <v>1721</v>
      </c>
      <c r="D38" t="s">
        <v>9</v>
      </c>
    </row>
    <row r="39" spans="1:4" ht="14.5" x14ac:dyDescent="0.35">
      <c r="A39" s="432">
        <v>42401</v>
      </c>
      <c r="B39" s="433" t="s">
        <v>125</v>
      </c>
      <c r="C39">
        <v>1718</v>
      </c>
      <c r="D39" t="s">
        <v>9</v>
      </c>
    </row>
    <row r="40" spans="1:4" ht="14.5" x14ac:dyDescent="0.35">
      <c r="A40" s="432">
        <v>42430</v>
      </c>
      <c r="B40" s="433" t="s">
        <v>125</v>
      </c>
      <c r="C40">
        <v>1754</v>
      </c>
      <c r="D40" t="s">
        <v>9</v>
      </c>
    </row>
    <row r="41" spans="1:4" ht="14.5" x14ac:dyDescent="0.35">
      <c r="A41" s="432">
        <v>42461</v>
      </c>
      <c r="B41" s="433" t="s">
        <v>125</v>
      </c>
      <c r="C41">
        <v>1761</v>
      </c>
      <c r="D41" t="s">
        <v>9</v>
      </c>
    </row>
    <row r="42" spans="1:4" ht="14.5" x14ac:dyDescent="0.35">
      <c r="A42" s="432">
        <v>42491</v>
      </c>
      <c r="B42" s="433" t="s">
        <v>125</v>
      </c>
      <c r="C42">
        <v>1744</v>
      </c>
      <c r="D42" t="s">
        <v>9</v>
      </c>
    </row>
    <row r="43" spans="1:4" ht="14.5" x14ac:dyDescent="0.35">
      <c r="A43" s="432">
        <v>42522</v>
      </c>
      <c r="B43" s="433" t="s">
        <v>125</v>
      </c>
      <c r="C43">
        <v>1742</v>
      </c>
      <c r="D43" t="s">
        <v>9</v>
      </c>
    </row>
    <row r="44" spans="1:4" ht="14.5" x14ac:dyDescent="0.35">
      <c r="A44" s="432">
        <v>42552</v>
      </c>
      <c r="B44" s="433" t="s">
        <v>125</v>
      </c>
      <c r="C44">
        <v>1708</v>
      </c>
      <c r="D44" t="s">
        <v>9</v>
      </c>
    </row>
    <row r="45" spans="1:4" ht="14.5" x14ac:dyDescent="0.35">
      <c r="A45" s="432">
        <v>42583</v>
      </c>
      <c r="B45" s="433" t="s">
        <v>125</v>
      </c>
      <c r="C45">
        <v>1672</v>
      </c>
      <c r="D45" t="s">
        <v>9</v>
      </c>
    </row>
    <row r="46" spans="1:4" ht="14.5" x14ac:dyDescent="0.35">
      <c r="A46" s="432">
        <v>42614</v>
      </c>
      <c r="B46" s="433" t="s">
        <v>125</v>
      </c>
      <c r="C46">
        <v>1652</v>
      </c>
      <c r="D46" t="s">
        <v>9</v>
      </c>
    </row>
    <row r="47" spans="1:4" ht="14.5" x14ac:dyDescent="0.35">
      <c r="A47" s="432">
        <v>42644</v>
      </c>
      <c r="B47" s="433" t="s">
        <v>125</v>
      </c>
      <c r="C47">
        <v>1609</v>
      </c>
      <c r="D47" t="s">
        <v>9</v>
      </c>
    </row>
    <row r="48" spans="1:4" ht="14.5" x14ac:dyDescent="0.35">
      <c r="A48" s="432">
        <v>42675</v>
      </c>
      <c r="B48" s="433" t="s">
        <v>125</v>
      </c>
      <c r="C48">
        <v>1575</v>
      </c>
      <c r="D48" t="s">
        <v>9</v>
      </c>
    </row>
    <row r="49" spans="1:4" ht="14.5" x14ac:dyDescent="0.35">
      <c r="A49" s="432">
        <v>42705</v>
      </c>
      <c r="B49" s="433" t="s">
        <v>125</v>
      </c>
      <c r="C49">
        <v>1576</v>
      </c>
      <c r="D49" t="s">
        <v>9</v>
      </c>
    </row>
    <row r="50" spans="1:4" ht="14.5" x14ac:dyDescent="0.35">
      <c r="A50" s="432">
        <v>42370</v>
      </c>
      <c r="B50" s="433" t="s">
        <v>126</v>
      </c>
      <c r="C50">
        <v>1167</v>
      </c>
      <c r="D50" t="s">
        <v>9</v>
      </c>
    </row>
    <row r="51" spans="1:4" ht="14.5" x14ac:dyDescent="0.35">
      <c r="A51" s="432">
        <v>42401</v>
      </c>
      <c r="B51" s="433" t="s">
        <v>126</v>
      </c>
      <c r="C51">
        <v>1175</v>
      </c>
      <c r="D51" t="s">
        <v>9</v>
      </c>
    </row>
    <row r="52" spans="1:4" ht="14.5" x14ac:dyDescent="0.35">
      <c r="A52" s="432">
        <v>42430</v>
      </c>
      <c r="B52" s="433" t="s">
        <v>126</v>
      </c>
      <c r="C52">
        <v>1173</v>
      </c>
      <c r="D52" t="s">
        <v>9</v>
      </c>
    </row>
    <row r="53" spans="1:4" ht="14.5" x14ac:dyDescent="0.35">
      <c r="A53" s="432">
        <v>42461</v>
      </c>
      <c r="B53" s="433" t="s">
        <v>126</v>
      </c>
      <c r="C53">
        <v>1175</v>
      </c>
      <c r="D53" t="s">
        <v>9</v>
      </c>
    </row>
    <row r="54" spans="1:4" ht="14.5" x14ac:dyDescent="0.35">
      <c r="A54" s="432">
        <v>42491</v>
      </c>
      <c r="B54" s="433" t="s">
        <v>126</v>
      </c>
      <c r="C54">
        <v>1172</v>
      </c>
      <c r="D54" t="s">
        <v>9</v>
      </c>
    </row>
    <row r="55" spans="1:4" ht="14.5" x14ac:dyDescent="0.35">
      <c r="A55" s="432">
        <v>42522</v>
      </c>
      <c r="B55" s="433" t="s">
        <v>126</v>
      </c>
      <c r="C55">
        <v>1175</v>
      </c>
      <c r="D55" t="s">
        <v>9</v>
      </c>
    </row>
    <row r="56" spans="1:4" ht="14.5" x14ac:dyDescent="0.35">
      <c r="A56" s="432">
        <v>42552</v>
      </c>
      <c r="B56" s="433" t="s">
        <v>126</v>
      </c>
      <c r="C56">
        <v>1175</v>
      </c>
      <c r="D56" t="s">
        <v>9</v>
      </c>
    </row>
    <row r="57" spans="1:4" ht="14.5" x14ac:dyDescent="0.35">
      <c r="A57" s="432">
        <v>42583</v>
      </c>
      <c r="B57" s="433" t="s">
        <v>126</v>
      </c>
      <c r="C57">
        <v>1177</v>
      </c>
      <c r="D57" t="s">
        <v>9</v>
      </c>
    </row>
    <row r="58" spans="1:4" ht="14.5" x14ac:dyDescent="0.35">
      <c r="A58" s="432">
        <v>42614</v>
      </c>
      <c r="B58" s="433" t="s">
        <v>126</v>
      </c>
      <c r="C58">
        <v>1182</v>
      </c>
      <c r="D58" t="s">
        <v>9</v>
      </c>
    </row>
    <row r="59" spans="1:4" ht="14.5" x14ac:dyDescent="0.35">
      <c r="A59" s="432">
        <v>42644</v>
      </c>
      <c r="B59" s="433" t="s">
        <v>126</v>
      </c>
      <c r="C59">
        <v>1188</v>
      </c>
      <c r="D59" t="s">
        <v>9</v>
      </c>
    </row>
    <row r="60" spans="1:4" ht="14.5" x14ac:dyDescent="0.35">
      <c r="A60" s="432">
        <v>42675</v>
      </c>
      <c r="B60" s="433" t="s">
        <v>126</v>
      </c>
      <c r="C60">
        <v>1197</v>
      </c>
      <c r="D60" t="s">
        <v>9</v>
      </c>
    </row>
    <row r="61" spans="1:4" ht="14.5" x14ac:dyDescent="0.35">
      <c r="A61" s="432">
        <v>42705</v>
      </c>
      <c r="B61" s="433" t="s">
        <v>126</v>
      </c>
      <c r="C61">
        <v>1195</v>
      </c>
      <c r="D61" t="s">
        <v>9</v>
      </c>
    </row>
    <row r="62" spans="1:4" ht="14.5" x14ac:dyDescent="0.35">
      <c r="A62" s="432">
        <v>42370</v>
      </c>
      <c r="B62" s="433" t="s">
        <v>127</v>
      </c>
      <c r="C62">
        <v>0</v>
      </c>
    </row>
    <row r="63" spans="1:4" ht="14.5" x14ac:dyDescent="0.35">
      <c r="A63" s="432">
        <v>42401</v>
      </c>
      <c r="B63" s="433" t="s">
        <v>127</v>
      </c>
      <c r="C63">
        <v>0</v>
      </c>
    </row>
    <row r="64" spans="1:4" ht="14.5" x14ac:dyDescent="0.35">
      <c r="A64" s="432">
        <v>42430</v>
      </c>
      <c r="B64" s="433" t="s">
        <v>127</v>
      </c>
      <c r="C64">
        <v>0</v>
      </c>
    </row>
    <row r="65" spans="1:3" ht="14.5" x14ac:dyDescent="0.35">
      <c r="A65" s="432">
        <v>42461</v>
      </c>
      <c r="B65" s="433" t="s">
        <v>127</v>
      </c>
      <c r="C65">
        <v>0</v>
      </c>
    </row>
    <row r="66" spans="1:3" ht="14.5" x14ac:dyDescent="0.35">
      <c r="A66" s="432">
        <v>42491</v>
      </c>
      <c r="B66" s="433" t="s">
        <v>127</v>
      </c>
      <c r="C66">
        <v>0</v>
      </c>
    </row>
    <row r="67" spans="1:3" ht="14.5" x14ac:dyDescent="0.35">
      <c r="A67" s="432">
        <v>42522</v>
      </c>
      <c r="B67" s="433" t="s">
        <v>127</v>
      </c>
      <c r="C67">
        <v>0</v>
      </c>
    </row>
    <row r="68" spans="1:3" ht="14.5" x14ac:dyDescent="0.35">
      <c r="A68" s="432">
        <v>42552</v>
      </c>
      <c r="B68" s="433" t="s">
        <v>127</v>
      </c>
      <c r="C68">
        <v>0</v>
      </c>
    </row>
    <row r="69" spans="1:3" ht="14.5" x14ac:dyDescent="0.35">
      <c r="A69" s="432">
        <v>42583</v>
      </c>
      <c r="B69" s="433" t="s">
        <v>127</v>
      </c>
      <c r="C69">
        <v>0</v>
      </c>
    </row>
    <row r="70" spans="1:3" ht="14.5" x14ac:dyDescent="0.35">
      <c r="A70" s="432">
        <v>42614</v>
      </c>
      <c r="B70" s="433" t="s">
        <v>127</v>
      </c>
      <c r="C70">
        <v>0</v>
      </c>
    </row>
    <row r="71" spans="1:3" ht="14.5" x14ac:dyDescent="0.35">
      <c r="A71" s="432">
        <v>42644</v>
      </c>
      <c r="B71" s="433" t="s">
        <v>127</v>
      </c>
      <c r="C71">
        <v>0</v>
      </c>
    </row>
    <row r="72" spans="1:3" ht="14.5" x14ac:dyDescent="0.35">
      <c r="A72" s="432">
        <v>42675</v>
      </c>
      <c r="B72" s="433" t="s">
        <v>127</v>
      </c>
      <c r="C72">
        <v>0</v>
      </c>
    </row>
    <row r="73" spans="1:3" ht="14.5" x14ac:dyDescent="0.35">
      <c r="A73" s="432">
        <v>42705</v>
      </c>
      <c r="B73" s="433" t="s">
        <v>127</v>
      </c>
      <c r="C73">
        <v>0</v>
      </c>
    </row>
    <row r="74" spans="1:3" ht="14.5" x14ac:dyDescent="0.35">
      <c r="A74" s="432">
        <v>42370</v>
      </c>
      <c r="B74" s="433" t="s">
        <v>128</v>
      </c>
      <c r="C74">
        <v>23</v>
      </c>
    </row>
    <row r="75" spans="1:3" ht="14.5" x14ac:dyDescent="0.35">
      <c r="A75" s="432">
        <v>42401</v>
      </c>
      <c r="B75" s="433" t="s">
        <v>128</v>
      </c>
      <c r="C75">
        <v>24</v>
      </c>
    </row>
    <row r="76" spans="1:3" ht="14.5" x14ac:dyDescent="0.35">
      <c r="A76" s="432">
        <v>42430</v>
      </c>
      <c r="B76" s="433" t="s">
        <v>128</v>
      </c>
      <c r="C76">
        <v>25</v>
      </c>
    </row>
    <row r="77" spans="1:3" ht="14.5" x14ac:dyDescent="0.35">
      <c r="A77" s="432">
        <v>42461</v>
      </c>
      <c r="B77" s="433" t="s">
        <v>128</v>
      </c>
      <c r="C77">
        <v>25</v>
      </c>
    </row>
    <row r="78" spans="1:3" ht="14.5" x14ac:dyDescent="0.35">
      <c r="A78" s="432">
        <v>42491</v>
      </c>
      <c r="B78" s="433" t="s">
        <v>128</v>
      </c>
      <c r="C78">
        <v>24</v>
      </c>
    </row>
    <row r="79" spans="1:3" ht="14.5" x14ac:dyDescent="0.35">
      <c r="A79" s="432">
        <v>42522</v>
      </c>
      <c r="B79" s="433" t="s">
        <v>128</v>
      </c>
      <c r="C79">
        <v>25</v>
      </c>
    </row>
    <row r="80" spans="1:3" ht="14.5" x14ac:dyDescent="0.35">
      <c r="A80" s="432">
        <v>42552</v>
      </c>
      <c r="B80" s="433" t="s">
        <v>128</v>
      </c>
      <c r="C80">
        <v>24</v>
      </c>
    </row>
    <row r="81" spans="1:3" ht="14.5" x14ac:dyDescent="0.35">
      <c r="A81" s="432">
        <v>42583</v>
      </c>
      <c r="B81" s="433" t="s">
        <v>128</v>
      </c>
      <c r="C81">
        <v>21</v>
      </c>
    </row>
    <row r="82" spans="1:3" ht="14.5" x14ac:dyDescent="0.35">
      <c r="A82" s="432">
        <v>42614</v>
      </c>
      <c r="B82" s="433" t="s">
        <v>128</v>
      </c>
      <c r="C82">
        <v>23</v>
      </c>
    </row>
    <row r="83" spans="1:3" ht="14.5" x14ac:dyDescent="0.35">
      <c r="A83" s="432">
        <v>42644</v>
      </c>
      <c r="B83" s="433" t="s">
        <v>128</v>
      </c>
      <c r="C83">
        <v>24</v>
      </c>
    </row>
    <row r="84" spans="1:3" ht="14.5" x14ac:dyDescent="0.35">
      <c r="A84" s="432">
        <v>42675</v>
      </c>
      <c r="B84" s="433" t="s">
        <v>128</v>
      </c>
      <c r="C84">
        <v>24</v>
      </c>
    </row>
    <row r="85" spans="1:3" ht="14.5" x14ac:dyDescent="0.35">
      <c r="A85" s="432">
        <v>42705</v>
      </c>
      <c r="B85" s="433" t="s">
        <v>128</v>
      </c>
      <c r="C85">
        <v>24</v>
      </c>
    </row>
    <row r="86" spans="1:3" ht="14.5" x14ac:dyDescent="0.35">
      <c r="A86" s="432">
        <v>42370</v>
      </c>
      <c r="B86" s="433" t="s">
        <v>129</v>
      </c>
      <c r="C86">
        <v>7</v>
      </c>
    </row>
    <row r="87" spans="1:3" ht="14.5" x14ac:dyDescent="0.35">
      <c r="A87" s="432">
        <v>42401</v>
      </c>
      <c r="B87" s="433" t="s">
        <v>129</v>
      </c>
      <c r="C87">
        <v>7</v>
      </c>
    </row>
    <row r="88" spans="1:3" ht="14.5" x14ac:dyDescent="0.35">
      <c r="A88" s="432">
        <v>42430</v>
      </c>
      <c r="B88" s="433" t="s">
        <v>129</v>
      </c>
      <c r="C88">
        <v>7</v>
      </c>
    </row>
    <row r="89" spans="1:3" ht="14.5" x14ac:dyDescent="0.35">
      <c r="A89" s="432">
        <v>42461</v>
      </c>
      <c r="B89" s="433" t="s">
        <v>129</v>
      </c>
      <c r="C89">
        <v>7</v>
      </c>
    </row>
    <row r="90" spans="1:3" ht="14.5" x14ac:dyDescent="0.35">
      <c r="A90" s="432">
        <v>42491</v>
      </c>
      <c r="B90" s="433" t="s">
        <v>129</v>
      </c>
      <c r="C90">
        <v>7</v>
      </c>
    </row>
    <row r="91" spans="1:3" ht="14.5" x14ac:dyDescent="0.35">
      <c r="A91" s="432">
        <v>42522</v>
      </c>
      <c r="B91" s="433" t="s">
        <v>129</v>
      </c>
      <c r="C91">
        <v>7</v>
      </c>
    </row>
    <row r="92" spans="1:3" ht="14.5" x14ac:dyDescent="0.35">
      <c r="A92" s="432">
        <v>42552</v>
      </c>
      <c r="B92" s="433" t="s">
        <v>129</v>
      </c>
      <c r="C92">
        <v>7</v>
      </c>
    </row>
    <row r="93" spans="1:3" ht="14.5" x14ac:dyDescent="0.35">
      <c r="A93" s="432">
        <v>42583</v>
      </c>
      <c r="B93" s="433" t="s">
        <v>129</v>
      </c>
      <c r="C93">
        <v>7</v>
      </c>
    </row>
    <row r="94" spans="1:3" ht="14.5" x14ac:dyDescent="0.35">
      <c r="A94" s="432">
        <v>42614</v>
      </c>
      <c r="B94" s="433" t="s">
        <v>129</v>
      </c>
      <c r="C94">
        <v>7</v>
      </c>
    </row>
    <row r="95" spans="1:3" ht="14.5" x14ac:dyDescent="0.35">
      <c r="A95" s="432">
        <v>42644</v>
      </c>
      <c r="B95" s="433" t="s">
        <v>129</v>
      </c>
      <c r="C95">
        <v>6</v>
      </c>
    </row>
    <row r="96" spans="1:3" ht="14.5" x14ac:dyDescent="0.35">
      <c r="A96" s="432">
        <v>42675</v>
      </c>
      <c r="B96" s="433" t="s">
        <v>129</v>
      </c>
      <c r="C96">
        <v>6</v>
      </c>
    </row>
    <row r="97" spans="1:4" ht="14.5" x14ac:dyDescent="0.35">
      <c r="A97" s="432">
        <v>42705</v>
      </c>
      <c r="B97" s="433" t="s">
        <v>129</v>
      </c>
      <c r="C97">
        <v>6</v>
      </c>
    </row>
    <row r="98" spans="1:4" ht="14.5" x14ac:dyDescent="0.35">
      <c r="A98" s="432">
        <v>42370</v>
      </c>
      <c r="B98" s="433" t="s">
        <v>130</v>
      </c>
      <c r="C98">
        <v>73</v>
      </c>
    </row>
    <row r="99" spans="1:4" ht="14.5" x14ac:dyDescent="0.35">
      <c r="A99" s="432">
        <v>42401</v>
      </c>
      <c r="B99" s="433" t="s">
        <v>130</v>
      </c>
      <c r="C99">
        <v>73</v>
      </c>
    </row>
    <row r="100" spans="1:4" ht="14.5" x14ac:dyDescent="0.35">
      <c r="A100" s="432">
        <v>42430</v>
      </c>
      <c r="B100" s="433" t="s">
        <v>130</v>
      </c>
      <c r="C100">
        <v>72</v>
      </c>
    </row>
    <row r="101" spans="1:4" ht="14.5" x14ac:dyDescent="0.35">
      <c r="A101" s="432">
        <v>42461</v>
      </c>
      <c r="B101" s="433" t="s">
        <v>130</v>
      </c>
      <c r="C101">
        <v>73</v>
      </c>
    </row>
    <row r="102" spans="1:4" ht="14.5" x14ac:dyDescent="0.35">
      <c r="A102" s="432">
        <v>42491</v>
      </c>
      <c r="B102" s="433" t="s">
        <v>130</v>
      </c>
      <c r="C102">
        <v>73</v>
      </c>
    </row>
    <row r="103" spans="1:4" ht="14.5" x14ac:dyDescent="0.35">
      <c r="A103" s="432">
        <v>42522</v>
      </c>
      <c r="B103" s="433" t="s">
        <v>130</v>
      </c>
      <c r="C103">
        <v>73</v>
      </c>
    </row>
    <row r="104" spans="1:4" ht="14.5" x14ac:dyDescent="0.35">
      <c r="A104" s="432">
        <v>42552</v>
      </c>
      <c r="B104" s="433" t="s">
        <v>130</v>
      </c>
      <c r="C104">
        <v>73</v>
      </c>
    </row>
    <row r="105" spans="1:4" ht="14.5" x14ac:dyDescent="0.35">
      <c r="A105" s="432">
        <v>42583</v>
      </c>
      <c r="B105" s="433" t="s">
        <v>130</v>
      </c>
      <c r="C105">
        <v>73</v>
      </c>
    </row>
    <row r="106" spans="1:4" ht="14.5" x14ac:dyDescent="0.35">
      <c r="A106" s="432">
        <v>42614</v>
      </c>
      <c r="B106" s="433" t="s">
        <v>130</v>
      </c>
      <c r="C106">
        <v>73</v>
      </c>
    </row>
    <row r="107" spans="1:4" ht="14.5" x14ac:dyDescent="0.35">
      <c r="A107" s="432">
        <v>42644</v>
      </c>
      <c r="B107" s="433" t="s">
        <v>130</v>
      </c>
      <c r="C107">
        <v>73</v>
      </c>
    </row>
    <row r="108" spans="1:4" ht="14.5" x14ac:dyDescent="0.35">
      <c r="A108" s="432">
        <v>42675</v>
      </c>
      <c r="B108" s="433" t="s">
        <v>130</v>
      </c>
      <c r="C108">
        <v>72</v>
      </c>
    </row>
    <row r="109" spans="1:4" ht="14.5" x14ac:dyDescent="0.35">
      <c r="A109" s="432">
        <v>42705</v>
      </c>
      <c r="B109" s="433" t="s">
        <v>130</v>
      </c>
      <c r="C109">
        <v>72</v>
      </c>
    </row>
    <row r="110" spans="1:4" ht="14.5" x14ac:dyDescent="0.35">
      <c r="A110" s="432">
        <v>42370</v>
      </c>
      <c r="B110" s="433" t="s">
        <v>131</v>
      </c>
      <c r="C110">
        <v>2362</v>
      </c>
      <c r="D110" t="s">
        <v>4</v>
      </c>
    </row>
    <row r="111" spans="1:4" ht="14.5" x14ac:dyDescent="0.35">
      <c r="A111" s="432">
        <v>42401</v>
      </c>
      <c r="B111" s="433" t="s">
        <v>131</v>
      </c>
      <c r="C111">
        <v>2377</v>
      </c>
      <c r="D111" t="s">
        <v>4</v>
      </c>
    </row>
    <row r="112" spans="1:4" ht="14.5" x14ac:dyDescent="0.35">
      <c r="A112" s="432">
        <v>42430</v>
      </c>
      <c r="B112" s="433" t="s">
        <v>131</v>
      </c>
      <c r="C112">
        <v>2380</v>
      </c>
      <c r="D112" t="s">
        <v>4</v>
      </c>
    </row>
    <row r="113" spans="1:4" ht="14.5" x14ac:dyDescent="0.35">
      <c r="A113" s="432">
        <v>42461</v>
      </c>
      <c r="B113" s="433" t="s">
        <v>131</v>
      </c>
      <c r="C113">
        <v>2376</v>
      </c>
      <c r="D113" t="s">
        <v>4</v>
      </c>
    </row>
    <row r="114" spans="1:4" ht="14.5" x14ac:dyDescent="0.35">
      <c r="A114" s="432">
        <v>42491</v>
      </c>
      <c r="B114" s="433" t="s">
        <v>131</v>
      </c>
      <c r="C114">
        <v>2381</v>
      </c>
      <c r="D114" t="s">
        <v>4</v>
      </c>
    </row>
    <row r="115" spans="1:4" ht="14.5" x14ac:dyDescent="0.35">
      <c r="A115" s="432">
        <v>42522</v>
      </c>
      <c r="B115" s="433" t="s">
        <v>131</v>
      </c>
      <c r="C115">
        <v>2379</v>
      </c>
      <c r="D115" t="s">
        <v>4</v>
      </c>
    </row>
    <row r="116" spans="1:4" ht="14.5" x14ac:dyDescent="0.35">
      <c r="A116" s="432">
        <v>42552</v>
      </c>
      <c r="B116" s="433" t="s">
        <v>131</v>
      </c>
      <c r="C116">
        <v>2379</v>
      </c>
      <c r="D116" t="s">
        <v>4</v>
      </c>
    </row>
    <row r="117" spans="1:4" ht="14.5" x14ac:dyDescent="0.35">
      <c r="A117" s="432">
        <v>42583</v>
      </c>
      <c r="B117" s="433" t="s">
        <v>131</v>
      </c>
      <c r="C117">
        <v>2379</v>
      </c>
      <c r="D117" t="s">
        <v>4</v>
      </c>
    </row>
    <row r="118" spans="1:4" ht="14.5" x14ac:dyDescent="0.35">
      <c r="A118" s="432">
        <v>42614</v>
      </c>
      <c r="B118" s="433" t="s">
        <v>131</v>
      </c>
      <c r="C118">
        <v>2395</v>
      </c>
      <c r="D118" t="s">
        <v>4</v>
      </c>
    </row>
    <row r="119" spans="1:4" ht="14.5" x14ac:dyDescent="0.35">
      <c r="A119" s="432">
        <v>42644</v>
      </c>
      <c r="B119" s="433" t="s">
        <v>131</v>
      </c>
      <c r="C119">
        <v>2390</v>
      </c>
      <c r="D119" t="s">
        <v>4</v>
      </c>
    </row>
    <row r="120" spans="1:4" ht="14.5" x14ac:dyDescent="0.35">
      <c r="A120" s="432">
        <v>42675</v>
      </c>
      <c r="B120" s="433" t="s">
        <v>131</v>
      </c>
      <c r="C120">
        <v>2395</v>
      </c>
      <c r="D120" t="s">
        <v>4</v>
      </c>
    </row>
    <row r="121" spans="1:4" ht="14.5" x14ac:dyDescent="0.35">
      <c r="A121" s="432">
        <v>42705</v>
      </c>
      <c r="B121" s="433" t="s">
        <v>131</v>
      </c>
      <c r="C121">
        <v>2394</v>
      </c>
      <c r="D121" t="s">
        <v>4</v>
      </c>
    </row>
    <row r="122" spans="1:4" ht="14.5" x14ac:dyDescent="0.35">
      <c r="A122" s="432">
        <v>42370</v>
      </c>
      <c r="B122" s="433" t="s">
        <v>132</v>
      </c>
      <c r="C122">
        <v>8</v>
      </c>
      <c r="D122" t="s">
        <v>10</v>
      </c>
    </row>
    <row r="123" spans="1:4" ht="14.5" x14ac:dyDescent="0.35">
      <c r="A123" s="432">
        <v>42401</v>
      </c>
      <c r="B123" s="433" t="s">
        <v>132</v>
      </c>
      <c r="C123">
        <v>7</v>
      </c>
      <c r="D123" t="s">
        <v>10</v>
      </c>
    </row>
    <row r="124" spans="1:4" ht="14.5" x14ac:dyDescent="0.35">
      <c r="A124" s="432">
        <v>42430</v>
      </c>
      <c r="B124" s="433" t="s">
        <v>132</v>
      </c>
      <c r="C124">
        <v>7</v>
      </c>
      <c r="D124" t="s">
        <v>10</v>
      </c>
    </row>
    <row r="125" spans="1:4" ht="14.5" x14ac:dyDescent="0.35">
      <c r="A125" s="432">
        <v>42461</v>
      </c>
      <c r="B125" s="433" t="s">
        <v>132</v>
      </c>
      <c r="C125">
        <v>7</v>
      </c>
      <c r="D125" t="s">
        <v>10</v>
      </c>
    </row>
    <row r="126" spans="1:4" ht="14.5" x14ac:dyDescent="0.35">
      <c r="A126" s="432">
        <v>42491</v>
      </c>
      <c r="B126" s="433" t="s">
        <v>132</v>
      </c>
      <c r="C126">
        <v>7</v>
      </c>
      <c r="D126" t="s">
        <v>10</v>
      </c>
    </row>
    <row r="127" spans="1:4" ht="14.5" x14ac:dyDescent="0.35">
      <c r="A127" s="432">
        <v>42522</v>
      </c>
      <c r="B127" s="433" t="s">
        <v>132</v>
      </c>
      <c r="C127">
        <v>7</v>
      </c>
      <c r="D127" t="s">
        <v>10</v>
      </c>
    </row>
    <row r="128" spans="1:4" ht="14.5" x14ac:dyDescent="0.35">
      <c r="A128" s="432">
        <v>42552</v>
      </c>
      <c r="B128" s="433" t="s">
        <v>132</v>
      </c>
      <c r="C128">
        <v>7</v>
      </c>
      <c r="D128" t="s">
        <v>10</v>
      </c>
    </row>
    <row r="129" spans="1:4" ht="14.5" x14ac:dyDescent="0.35">
      <c r="A129" s="432">
        <v>42583</v>
      </c>
      <c r="B129" s="433" t="s">
        <v>132</v>
      </c>
      <c r="C129">
        <v>7</v>
      </c>
      <c r="D129" t="s">
        <v>10</v>
      </c>
    </row>
    <row r="130" spans="1:4" ht="14.5" x14ac:dyDescent="0.35">
      <c r="A130" s="432">
        <v>42614</v>
      </c>
      <c r="B130" s="433" t="s">
        <v>132</v>
      </c>
      <c r="C130">
        <v>6</v>
      </c>
      <c r="D130" t="s">
        <v>10</v>
      </c>
    </row>
    <row r="131" spans="1:4" ht="14.5" x14ac:dyDescent="0.35">
      <c r="A131" s="432">
        <v>42644</v>
      </c>
      <c r="B131" s="433" t="s">
        <v>132</v>
      </c>
      <c r="C131">
        <v>6</v>
      </c>
      <c r="D131" t="s">
        <v>10</v>
      </c>
    </row>
    <row r="132" spans="1:4" ht="14.5" x14ac:dyDescent="0.35">
      <c r="A132" s="432">
        <v>42675</v>
      </c>
      <c r="B132" s="433" t="s">
        <v>132</v>
      </c>
      <c r="C132">
        <v>6</v>
      </c>
      <c r="D132" t="s">
        <v>10</v>
      </c>
    </row>
    <row r="133" spans="1:4" ht="14.5" x14ac:dyDescent="0.35">
      <c r="A133" s="432">
        <v>42705</v>
      </c>
      <c r="B133" s="433" t="s">
        <v>132</v>
      </c>
      <c r="C133">
        <v>6</v>
      </c>
      <c r="D133" t="s">
        <v>10</v>
      </c>
    </row>
    <row r="134" spans="1:4" ht="14.5" x14ac:dyDescent="0.35">
      <c r="A134" s="432">
        <v>42370</v>
      </c>
      <c r="B134" s="433" t="s">
        <v>133</v>
      </c>
      <c r="C134">
        <v>18</v>
      </c>
      <c r="D134" t="s">
        <v>10</v>
      </c>
    </row>
    <row r="135" spans="1:4" ht="14.5" x14ac:dyDescent="0.35">
      <c r="A135" s="432">
        <v>42401</v>
      </c>
      <c r="B135" s="433" t="s">
        <v>133</v>
      </c>
      <c r="C135">
        <v>18</v>
      </c>
      <c r="D135" t="s">
        <v>10</v>
      </c>
    </row>
    <row r="136" spans="1:4" ht="14.5" x14ac:dyDescent="0.35">
      <c r="A136" s="432">
        <v>42430</v>
      </c>
      <c r="B136" s="433" t="s">
        <v>133</v>
      </c>
      <c r="C136">
        <v>18</v>
      </c>
      <c r="D136" t="s">
        <v>10</v>
      </c>
    </row>
    <row r="137" spans="1:4" ht="14.5" x14ac:dyDescent="0.35">
      <c r="A137" s="432">
        <v>42461</v>
      </c>
      <c r="B137" s="433" t="s">
        <v>133</v>
      </c>
      <c r="C137">
        <v>18</v>
      </c>
      <c r="D137" t="s">
        <v>10</v>
      </c>
    </row>
    <row r="138" spans="1:4" ht="14.5" x14ac:dyDescent="0.35">
      <c r="A138" s="432">
        <v>42491</v>
      </c>
      <c r="B138" s="433" t="s">
        <v>133</v>
      </c>
      <c r="C138">
        <v>17</v>
      </c>
      <c r="D138" t="s">
        <v>10</v>
      </c>
    </row>
    <row r="139" spans="1:4" ht="14.5" x14ac:dyDescent="0.35">
      <c r="A139" s="432">
        <v>42522</v>
      </c>
      <c r="B139" s="433" t="s">
        <v>133</v>
      </c>
      <c r="C139">
        <v>17</v>
      </c>
      <c r="D139" t="s">
        <v>10</v>
      </c>
    </row>
    <row r="140" spans="1:4" ht="14.5" x14ac:dyDescent="0.35">
      <c r="A140" s="432">
        <v>42552</v>
      </c>
      <c r="B140" s="433" t="s">
        <v>133</v>
      </c>
      <c r="C140">
        <v>17</v>
      </c>
      <c r="D140" t="s">
        <v>10</v>
      </c>
    </row>
    <row r="141" spans="1:4" ht="14.5" x14ac:dyDescent="0.35">
      <c r="A141" s="432">
        <v>42583</v>
      </c>
      <c r="B141" s="433" t="s">
        <v>133</v>
      </c>
      <c r="C141">
        <v>18</v>
      </c>
      <c r="D141" t="s">
        <v>10</v>
      </c>
    </row>
    <row r="142" spans="1:4" ht="14.5" x14ac:dyDescent="0.35">
      <c r="A142" s="432">
        <v>42614</v>
      </c>
      <c r="B142" s="433" t="s">
        <v>133</v>
      </c>
      <c r="C142">
        <v>18</v>
      </c>
      <c r="D142" t="s">
        <v>10</v>
      </c>
    </row>
    <row r="143" spans="1:4" ht="14.5" x14ac:dyDescent="0.35">
      <c r="A143" s="432">
        <v>42644</v>
      </c>
      <c r="B143" s="433" t="s">
        <v>133</v>
      </c>
      <c r="C143">
        <v>18</v>
      </c>
      <c r="D143" t="s">
        <v>10</v>
      </c>
    </row>
    <row r="144" spans="1:4" ht="14.5" x14ac:dyDescent="0.35">
      <c r="A144" s="432">
        <v>42675</v>
      </c>
      <c r="B144" s="433" t="s">
        <v>133</v>
      </c>
      <c r="C144">
        <v>17</v>
      </c>
      <c r="D144" t="s">
        <v>10</v>
      </c>
    </row>
    <row r="145" spans="1:4" ht="14.5" x14ac:dyDescent="0.35">
      <c r="A145" s="432">
        <v>42705</v>
      </c>
      <c r="B145" s="433" t="s">
        <v>133</v>
      </c>
      <c r="C145">
        <v>17</v>
      </c>
      <c r="D145" t="s">
        <v>10</v>
      </c>
    </row>
    <row r="146" spans="1:4" ht="14.5" x14ac:dyDescent="0.35">
      <c r="A146" s="432">
        <v>42370</v>
      </c>
      <c r="B146" s="433" t="s">
        <v>134</v>
      </c>
      <c r="C146">
        <v>232</v>
      </c>
      <c r="D146" t="s">
        <v>77</v>
      </c>
    </row>
    <row r="147" spans="1:4" ht="14.5" x14ac:dyDescent="0.35">
      <c r="A147" s="432">
        <v>42401</v>
      </c>
      <c r="B147" s="433" t="s">
        <v>134</v>
      </c>
      <c r="C147">
        <v>232</v>
      </c>
      <c r="D147" t="s">
        <v>77</v>
      </c>
    </row>
    <row r="148" spans="1:4" ht="14.5" x14ac:dyDescent="0.35">
      <c r="A148" s="432">
        <v>42430</v>
      </c>
      <c r="B148" s="433" t="s">
        <v>134</v>
      </c>
      <c r="C148">
        <v>230</v>
      </c>
      <c r="D148" t="s">
        <v>77</v>
      </c>
    </row>
    <row r="149" spans="1:4" ht="14.5" x14ac:dyDescent="0.35">
      <c r="A149" s="432">
        <v>42461</v>
      </c>
      <c r="B149" s="433" t="s">
        <v>134</v>
      </c>
      <c r="C149">
        <v>231</v>
      </c>
      <c r="D149" t="s">
        <v>77</v>
      </c>
    </row>
    <row r="150" spans="1:4" ht="14.5" x14ac:dyDescent="0.35">
      <c r="A150" s="432">
        <v>42491</v>
      </c>
      <c r="B150" s="433" t="s">
        <v>134</v>
      </c>
      <c r="C150">
        <v>233</v>
      </c>
      <c r="D150" t="s">
        <v>77</v>
      </c>
    </row>
    <row r="151" spans="1:4" ht="14.5" x14ac:dyDescent="0.35">
      <c r="A151" s="432">
        <v>42522</v>
      </c>
      <c r="B151" s="433" t="s">
        <v>134</v>
      </c>
      <c r="C151">
        <v>234</v>
      </c>
      <c r="D151" t="s">
        <v>77</v>
      </c>
    </row>
    <row r="152" spans="1:4" ht="14.5" x14ac:dyDescent="0.35">
      <c r="A152" s="432">
        <v>42552</v>
      </c>
      <c r="B152" s="433" t="s">
        <v>134</v>
      </c>
      <c r="C152">
        <v>233</v>
      </c>
      <c r="D152" t="s">
        <v>77</v>
      </c>
    </row>
    <row r="153" spans="1:4" ht="14.5" x14ac:dyDescent="0.35">
      <c r="A153" s="432">
        <v>42583</v>
      </c>
      <c r="B153" s="433" t="s">
        <v>134</v>
      </c>
      <c r="C153">
        <v>234</v>
      </c>
      <c r="D153" t="s">
        <v>77</v>
      </c>
    </row>
    <row r="154" spans="1:4" ht="14.5" x14ac:dyDescent="0.35">
      <c r="A154" s="432">
        <v>42614</v>
      </c>
      <c r="B154" s="433" t="s">
        <v>134</v>
      </c>
      <c r="C154">
        <v>234</v>
      </c>
      <c r="D154" t="s">
        <v>77</v>
      </c>
    </row>
    <row r="155" spans="1:4" ht="14.5" x14ac:dyDescent="0.35">
      <c r="A155" s="432">
        <v>42644</v>
      </c>
      <c r="B155" s="433" t="s">
        <v>134</v>
      </c>
      <c r="C155">
        <v>236</v>
      </c>
      <c r="D155" t="s">
        <v>77</v>
      </c>
    </row>
    <row r="156" spans="1:4" ht="14.5" x14ac:dyDescent="0.35">
      <c r="A156" s="432">
        <v>42675</v>
      </c>
      <c r="B156" s="433" t="s">
        <v>134</v>
      </c>
      <c r="C156">
        <v>236</v>
      </c>
      <c r="D156" t="s">
        <v>77</v>
      </c>
    </row>
    <row r="157" spans="1:4" ht="14.5" x14ac:dyDescent="0.35">
      <c r="A157" s="432">
        <v>42705</v>
      </c>
      <c r="B157" s="433" t="s">
        <v>134</v>
      </c>
      <c r="C157">
        <v>237</v>
      </c>
      <c r="D157" t="s">
        <v>77</v>
      </c>
    </row>
    <row r="158" spans="1:4" ht="14.5" x14ac:dyDescent="0.35">
      <c r="A158" s="432">
        <v>42370</v>
      </c>
      <c r="B158" s="433" t="s">
        <v>135</v>
      </c>
      <c r="C158">
        <v>637265</v>
      </c>
      <c r="D158" t="s">
        <v>3</v>
      </c>
    </row>
    <row r="159" spans="1:4" ht="14.5" x14ac:dyDescent="0.35">
      <c r="A159" s="432">
        <v>42401</v>
      </c>
      <c r="B159" s="433" t="s">
        <v>135</v>
      </c>
      <c r="C159">
        <v>638345</v>
      </c>
      <c r="D159" t="s">
        <v>3</v>
      </c>
    </row>
    <row r="160" spans="1:4" ht="14.5" x14ac:dyDescent="0.35">
      <c r="A160" s="432">
        <v>42430</v>
      </c>
      <c r="B160" s="433" t="s">
        <v>135</v>
      </c>
      <c r="C160">
        <v>639541</v>
      </c>
      <c r="D160" t="s">
        <v>3</v>
      </c>
    </row>
    <row r="161" spans="1:4" ht="14.5" x14ac:dyDescent="0.35">
      <c r="A161" s="432">
        <v>42461</v>
      </c>
      <c r="B161" s="433" t="s">
        <v>135</v>
      </c>
      <c r="C161">
        <v>640367</v>
      </c>
      <c r="D161" t="s">
        <v>3</v>
      </c>
    </row>
    <row r="162" spans="1:4" ht="14.5" x14ac:dyDescent="0.35">
      <c r="A162" s="432">
        <v>42491</v>
      </c>
      <c r="B162" s="433" t="s">
        <v>135</v>
      </c>
      <c r="C162">
        <v>641222</v>
      </c>
      <c r="D162" t="s">
        <v>3</v>
      </c>
    </row>
    <row r="163" spans="1:4" ht="14.5" x14ac:dyDescent="0.35">
      <c r="A163" s="432">
        <v>42522</v>
      </c>
      <c r="B163" s="433" t="s">
        <v>135</v>
      </c>
      <c r="C163">
        <v>641615</v>
      </c>
      <c r="D163" t="s">
        <v>3</v>
      </c>
    </row>
    <row r="164" spans="1:4" ht="14.5" x14ac:dyDescent="0.35">
      <c r="A164" s="432">
        <v>42552</v>
      </c>
      <c r="B164" s="433" t="s">
        <v>135</v>
      </c>
      <c r="C164">
        <v>642465</v>
      </c>
      <c r="D164" t="s">
        <v>3</v>
      </c>
    </row>
    <row r="165" spans="1:4" ht="14.5" x14ac:dyDescent="0.35">
      <c r="A165" s="432">
        <v>42583</v>
      </c>
      <c r="B165" s="433" t="s">
        <v>135</v>
      </c>
      <c r="C165">
        <v>643627</v>
      </c>
      <c r="D165" t="s">
        <v>3</v>
      </c>
    </row>
    <row r="166" spans="1:4" ht="14.5" x14ac:dyDescent="0.35">
      <c r="A166" s="432">
        <v>42614</v>
      </c>
      <c r="B166" s="433" t="s">
        <v>135</v>
      </c>
      <c r="C166">
        <v>644084</v>
      </c>
      <c r="D166" t="s">
        <v>3</v>
      </c>
    </row>
    <row r="167" spans="1:4" ht="14.5" x14ac:dyDescent="0.35">
      <c r="A167" s="432">
        <v>42644</v>
      </c>
      <c r="B167" s="433" t="s">
        <v>135</v>
      </c>
      <c r="C167">
        <v>645026</v>
      </c>
      <c r="D167" t="s">
        <v>3</v>
      </c>
    </row>
    <row r="168" spans="1:4" ht="14.5" x14ac:dyDescent="0.35">
      <c r="A168" s="432">
        <v>42675</v>
      </c>
      <c r="B168" s="433" t="s">
        <v>135</v>
      </c>
      <c r="C168">
        <v>646173</v>
      </c>
      <c r="D168" t="s">
        <v>3</v>
      </c>
    </row>
    <row r="169" spans="1:4" ht="14.5" x14ac:dyDescent="0.35">
      <c r="A169" s="432">
        <v>42705</v>
      </c>
      <c r="B169" s="433" t="s">
        <v>135</v>
      </c>
      <c r="C169">
        <v>647332</v>
      </c>
      <c r="D169" t="s">
        <v>3</v>
      </c>
    </row>
    <row r="170" spans="1:4" ht="14.5" x14ac:dyDescent="0.35">
      <c r="A170" s="432">
        <v>42370</v>
      </c>
      <c r="B170" s="433" t="s">
        <v>136</v>
      </c>
      <c r="C170">
        <v>22</v>
      </c>
      <c r="D170" t="s">
        <v>9</v>
      </c>
    </row>
    <row r="171" spans="1:4" ht="14.5" x14ac:dyDescent="0.35">
      <c r="A171" s="432">
        <v>42401</v>
      </c>
      <c r="B171" s="433" t="s">
        <v>136</v>
      </c>
      <c r="C171">
        <v>22</v>
      </c>
      <c r="D171" t="s">
        <v>9</v>
      </c>
    </row>
    <row r="172" spans="1:4" ht="14.5" x14ac:dyDescent="0.35">
      <c r="A172" s="432">
        <v>42430</v>
      </c>
      <c r="B172" s="433" t="s">
        <v>136</v>
      </c>
      <c r="C172">
        <v>22</v>
      </c>
      <c r="D172" t="s">
        <v>9</v>
      </c>
    </row>
    <row r="173" spans="1:4" ht="14.5" x14ac:dyDescent="0.35">
      <c r="A173" s="432">
        <v>42461</v>
      </c>
      <c r="B173" s="433" t="s">
        <v>136</v>
      </c>
      <c r="C173">
        <v>22</v>
      </c>
      <c r="D173" t="s">
        <v>9</v>
      </c>
    </row>
    <row r="174" spans="1:4" ht="14.5" x14ac:dyDescent="0.35">
      <c r="A174" s="432">
        <v>42491</v>
      </c>
      <c r="B174" s="433" t="s">
        <v>136</v>
      </c>
      <c r="C174">
        <v>22</v>
      </c>
      <c r="D174" t="s">
        <v>9</v>
      </c>
    </row>
    <row r="175" spans="1:4" ht="14.5" x14ac:dyDescent="0.35">
      <c r="A175" s="432">
        <v>42522</v>
      </c>
      <c r="B175" s="433" t="s">
        <v>136</v>
      </c>
      <c r="C175">
        <v>22</v>
      </c>
      <c r="D175" t="s">
        <v>9</v>
      </c>
    </row>
    <row r="176" spans="1:4" ht="14.5" x14ac:dyDescent="0.35">
      <c r="A176" s="432">
        <v>42552</v>
      </c>
      <c r="B176" s="433" t="s">
        <v>136</v>
      </c>
      <c r="C176">
        <v>22</v>
      </c>
      <c r="D176" t="s">
        <v>9</v>
      </c>
    </row>
    <row r="177" spans="1:4" ht="14.5" x14ac:dyDescent="0.35">
      <c r="A177" s="432">
        <v>42583</v>
      </c>
      <c r="B177" s="433" t="s">
        <v>136</v>
      </c>
      <c r="C177">
        <v>22</v>
      </c>
      <c r="D177" t="s">
        <v>9</v>
      </c>
    </row>
    <row r="178" spans="1:4" ht="14.5" x14ac:dyDescent="0.35">
      <c r="A178" s="432">
        <v>42614</v>
      </c>
      <c r="B178" s="433" t="s">
        <v>136</v>
      </c>
      <c r="C178">
        <v>22</v>
      </c>
      <c r="D178" t="s">
        <v>9</v>
      </c>
    </row>
    <row r="179" spans="1:4" ht="14.5" x14ac:dyDescent="0.35">
      <c r="A179" s="432">
        <v>42644</v>
      </c>
      <c r="B179" s="433" t="s">
        <v>136</v>
      </c>
      <c r="C179">
        <v>23</v>
      </c>
      <c r="D179" t="s">
        <v>9</v>
      </c>
    </row>
    <row r="180" spans="1:4" ht="14.5" x14ac:dyDescent="0.35">
      <c r="A180" s="432">
        <v>42675</v>
      </c>
      <c r="B180" s="433" t="s">
        <v>136</v>
      </c>
      <c r="C180">
        <v>23</v>
      </c>
      <c r="D180" t="s">
        <v>9</v>
      </c>
    </row>
    <row r="181" spans="1:4" ht="14.5" x14ac:dyDescent="0.35">
      <c r="A181" s="432">
        <v>42705</v>
      </c>
      <c r="B181" s="433" t="s">
        <v>136</v>
      </c>
      <c r="C181">
        <v>23</v>
      </c>
      <c r="D181" t="s">
        <v>9</v>
      </c>
    </row>
    <row r="182" spans="1:4" ht="14.5" x14ac:dyDescent="0.35">
      <c r="A182" s="432">
        <v>42370</v>
      </c>
      <c r="B182" s="433" t="s">
        <v>137</v>
      </c>
      <c r="C182">
        <v>13368</v>
      </c>
    </row>
    <row r="183" spans="1:4" ht="14.5" x14ac:dyDescent="0.35">
      <c r="A183" s="432">
        <v>42401</v>
      </c>
      <c r="B183" s="433" t="s">
        <v>137</v>
      </c>
      <c r="C183">
        <v>11254</v>
      </c>
    </row>
    <row r="184" spans="1:4" ht="14.5" x14ac:dyDescent="0.35">
      <c r="A184" s="432">
        <v>42430</v>
      </c>
      <c r="B184" s="433" t="s">
        <v>137</v>
      </c>
      <c r="C184">
        <v>9134</v>
      </c>
    </row>
    <row r="185" spans="1:4" ht="14.5" x14ac:dyDescent="0.35">
      <c r="A185" s="432">
        <v>42461</v>
      </c>
      <c r="B185" s="433" t="s">
        <v>137</v>
      </c>
      <c r="C185">
        <v>6948</v>
      </c>
    </row>
    <row r="186" spans="1:4" ht="14.5" x14ac:dyDescent="0.35">
      <c r="A186" s="432">
        <v>42491</v>
      </c>
      <c r="B186" s="433" t="s">
        <v>137</v>
      </c>
      <c r="C186">
        <v>2867</v>
      </c>
    </row>
    <row r="187" spans="1:4" ht="14.5" x14ac:dyDescent="0.35">
      <c r="A187" s="432">
        <v>42522</v>
      </c>
      <c r="B187" s="433" t="s">
        <v>137</v>
      </c>
      <c r="C187">
        <v>860</v>
      </c>
    </row>
    <row r="188" spans="1:4" ht="14.5" x14ac:dyDescent="0.35">
      <c r="A188" s="432">
        <v>42552</v>
      </c>
      <c r="B188" s="433" t="s">
        <v>137</v>
      </c>
      <c r="C188">
        <v>3</v>
      </c>
    </row>
    <row r="189" spans="1:4" ht="14.5" x14ac:dyDescent="0.35">
      <c r="A189" s="432">
        <v>42583</v>
      </c>
      <c r="B189" s="433" t="s">
        <v>137</v>
      </c>
      <c r="C189">
        <v>1</v>
      </c>
    </row>
    <row r="190" spans="1:4" ht="14.5" x14ac:dyDescent="0.35">
      <c r="A190" s="432">
        <v>42614</v>
      </c>
      <c r="B190" s="433" t="s">
        <v>137</v>
      </c>
      <c r="C190">
        <v>2</v>
      </c>
    </row>
    <row r="191" spans="1:4" ht="14.5" x14ac:dyDescent="0.35">
      <c r="A191" s="432">
        <v>42644</v>
      </c>
      <c r="B191" s="433" t="s">
        <v>137</v>
      </c>
      <c r="C191">
        <v>2</v>
      </c>
    </row>
    <row r="192" spans="1:4" ht="14.5" x14ac:dyDescent="0.35">
      <c r="A192" s="432">
        <v>42675</v>
      </c>
      <c r="B192" s="433" t="s">
        <v>137</v>
      </c>
      <c r="C192">
        <v>1</v>
      </c>
    </row>
    <row r="193" spans="1:4" ht="14.5" x14ac:dyDescent="0.35">
      <c r="A193" s="432">
        <v>42705</v>
      </c>
      <c r="B193" s="433" t="s">
        <v>137</v>
      </c>
      <c r="C193">
        <v>2</v>
      </c>
    </row>
    <row r="194" spans="1:4" ht="14.5" x14ac:dyDescent="0.35">
      <c r="A194" s="432">
        <v>42370</v>
      </c>
      <c r="B194" s="433" t="s">
        <v>151</v>
      </c>
      <c r="C194">
        <v>0</v>
      </c>
      <c r="D194" t="s">
        <v>3</v>
      </c>
    </row>
    <row r="195" spans="1:4" ht="14.5" x14ac:dyDescent="0.35">
      <c r="A195" s="432">
        <v>42401</v>
      </c>
      <c r="B195" s="433" t="s">
        <v>151</v>
      </c>
      <c r="C195">
        <v>0</v>
      </c>
      <c r="D195" t="s">
        <v>3</v>
      </c>
    </row>
    <row r="196" spans="1:4" ht="14.5" x14ac:dyDescent="0.35">
      <c r="A196" s="432">
        <v>42430</v>
      </c>
      <c r="B196" s="433" t="s">
        <v>151</v>
      </c>
      <c r="C196">
        <v>0</v>
      </c>
      <c r="D196" t="s">
        <v>3</v>
      </c>
    </row>
    <row r="197" spans="1:4" ht="14.5" x14ac:dyDescent="0.35">
      <c r="A197" s="432">
        <v>42461</v>
      </c>
      <c r="B197" s="433" t="s">
        <v>151</v>
      </c>
      <c r="C197">
        <v>0</v>
      </c>
      <c r="D197" t="s">
        <v>3</v>
      </c>
    </row>
    <row r="198" spans="1:4" ht="14.5" x14ac:dyDescent="0.35">
      <c r="A198" s="432">
        <v>42491</v>
      </c>
      <c r="B198" s="433" t="s">
        <v>151</v>
      </c>
      <c r="C198">
        <v>0</v>
      </c>
      <c r="D198" t="s">
        <v>3</v>
      </c>
    </row>
    <row r="199" spans="1:4" ht="14.5" x14ac:dyDescent="0.35">
      <c r="A199" s="432">
        <v>42522</v>
      </c>
      <c r="B199" s="433" t="s">
        <v>151</v>
      </c>
      <c r="C199">
        <v>0</v>
      </c>
      <c r="D199" t="s">
        <v>3</v>
      </c>
    </row>
    <row r="200" spans="1:4" ht="14.5" x14ac:dyDescent="0.35">
      <c r="A200" s="432">
        <v>42552</v>
      </c>
      <c r="B200" s="433" t="s">
        <v>151</v>
      </c>
      <c r="C200">
        <v>0</v>
      </c>
      <c r="D200" t="s">
        <v>3</v>
      </c>
    </row>
    <row r="201" spans="1:4" ht="14.5" x14ac:dyDescent="0.35">
      <c r="A201" s="432">
        <v>42583</v>
      </c>
      <c r="B201" s="433" t="s">
        <v>151</v>
      </c>
      <c r="C201">
        <v>0</v>
      </c>
      <c r="D201" t="s">
        <v>3</v>
      </c>
    </row>
    <row r="202" spans="1:4" ht="14.5" x14ac:dyDescent="0.35">
      <c r="A202" s="432">
        <v>42614</v>
      </c>
      <c r="B202" s="433" t="s">
        <v>151</v>
      </c>
      <c r="C202">
        <v>0</v>
      </c>
      <c r="D202" t="s">
        <v>3</v>
      </c>
    </row>
    <row r="203" spans="1:4" ht="14.5" x14ac:dyDescent="0.35">
      <c r="A203" s="432">
        <v>42644</v>
      </c>
      <c r="B203" s="433" t="s">
        <v>151</v>
      </c>
      <c r="C203">
        <v>0</v>
      </c>
      <c r="D203" t="s">
        <v>3</v>
      </c>
    </row>
    <row r="204" spans="1:4" ht="14.5" x14ac:dyDescent="0.35">
      <c r="A204" s="432">
        <v>42675</v>
      </c>
      <c r="B204" s="433" t="s">
        <v>151</v>
      </c>
      <c r="C204">
        <v>0</v>
      </c>
      <c r="D204" t="s">
        <v>3</v>
      </c>
    </row>
    <row r="205" spans="1:4" ht="14.5" x14ac:dyDescent="0.35">
      <c r="A205" s="432">
        <v>42705</v>
      </c>
      <c r="B205" s="433" t="s">
        <v>151</v>
      </c>
      <c r="C205">
        <v>0</v>
      </c>
      <c r="D205" t="s">
        <v>3</v>
      </c>
    </row>
    <row r="206" spans="1:4" ht="14.5" x14ac:dyDescent="0.35">
      <c r="A206" s="432">
        <v>42370</v>
      </c>
      <c r="B206" s="433" t="s">
        <v>138</v>
      </c>
      <c r="C206">
        <v>3868</v>
      </c>
      <c r="D206" t="s">
        <v>3</v>
      </c>
    </row>
    <row r="207" spans="1:4" ht="14.5" x14ac:dyDescent="0.35">
      <c r="A207" s="432">
        <v>42401</v>
      </c>
      <c r="B207" s="433" t="s">
        <v>138</v>
      </c>
      <c r="C207">
        <v>3911</v>
      </c>
      <c r="D207" t="s">
        <v>3</v>
      </c>
    </row>
    <row r="208" spans="1:4" ht="14.5" x14ac:dyDescent="0.35">
      <c r="A208" s="432">
        <v>42430</v>
      </c>
      <c r="B208" s="433" t="s">
        <v>138</v>
      </c>
      <c r="C208">
        <v>4007</v>
      </c>
      <c r="D208" t="s">
        <v>3</v>
      </c>
    </row>
    <row r="209" spans="1:4" ht="14.5" x14ac:dyDescent="0.35">
      <c r="A209" s="432">
        <v>42461</v>
      </c>
      <c r="B209" s="433" t="s">
        <v>138</v>
      </c>
      <c r="C209">
        <v>4089</v>
      </c>
      <c r="D209" t="s">
        <v>3</v>
      </c>
    </row>
    <row r="210" spans="1:4" ht="14.5" x14ac:dyDescent="0.35">
      <c r="A210" s="432">
        <v>42491</v>
      </c>
      <c r="B210" s="433" t="s">
        <v>138</v>
      </c>
      <c r="C210">
        <v>4142</v>
      </c>
      <c r="D210" t="s">
        <v>3</v>
      </c>
    </row>
    <row r="211" spans="1:4" ht="14.5" x14ac:dyDescent="0.35">
      <c r="A211" s="432">
        <v>42522</v>
      </c>
      <c r="B211" s="433" t="s">
        <v>138</v>
      </c>
      <c r="C211">
        <v>4200</v>
      </c>
      <c r="D211" t="s">
        <v>3</v>
      </c>
    </row>
    <row r="212" spans="1:4" ht="14.5" x14ac:dyDescent="0.35">
      <c r="A212" s="432">
        <v>42552</v>
      </c>
      <c r="B212" s="433" t="s">
        <v>138</v>
      </c>
      <c r="C212">
        <v>4212</v>
      </c>
      <c r="D212" t="s">
        <v>3</v>
      </c>
    </row>
    <row r="213" spans="1:4" ht="14.5" x14ac:dyDescent="0.35">
      <c r="A213" s="432">
        <v>42583</v>
      </c>
      <c r="B213" s="433" t="s">
        <v>138</v>
      </c>
      <c r="C213">
        <v>4241</v>
      </c>
      <c r="D213" t="s">
        <v>3</v>
      </c>
    </row>
    <row r="214" spans="1:4" ht="14.5" x14ac:dyDescent="0.35">
      <c r="A214" s="432">
        <v>42614</v>
      </c>
      <c r="B214" s="433" t="s">
        <v>138</v>
      </c>
      <c r="C214">
        <v>4298</v>
      </c>
      <c r="D214" t="s">
        <v>3</v>
      </c>
    </row>
    <row r="215" spans="1:4" ht="14.5" x14ac:dyDescent="0.35">
      <c r="A215" s="432">
        <v>42644</v>
      </c>
      <c r="B215" s="433" t="s">
        <v>138</v>
      </c>
      <c r="C215">
        <v>4352</v>
      </c>
      <c r="D215" t="s">
        <v>3</v>
      </c>
    </row>
    <row r="216" spans="1:4" ht="14.5" x14ac:dyDescent="0.35">
      <c r="A216" s="432">
        <v>42675</v>
      </c>
      <c r="B216" s="433" t="s">
        <v>138</v>
      </c>
      <c r="C216">
        <v>4371</v>
      </c>
      <c r="D216" t="s">
        <v>3</v>
      </c>
    </row>
    <row r="217" spans="1:4" ht="14.5" x14ac:dyDescent="0.35">
      <c r="A217" s="432">
        <v>42705</v>
      </c>
      <c r="B217" s="433" t="s">
        <v>138</v>
      </c>
      <c r="C217">
        <v>4415</v>
      </c>
      <c r="D217" t="s">
        <v>3</v>
      </c>
    </row>
    <row r="218" spans="1:4" ht="14.5" x14ac:dyDescent="0.35">
      <c r="A218" s="432">
        <v>42370</v>
      </c>
      <c r="B218" s="433" t="s">
        <v>139</v>
      </c>
      <c r="C218">
        <v>8</v>
      </c>
      <c r="D218" t="s">
        <v>9</v>
      </c>
    </row>
    <row r="219" spans="1:4" ht="14.5" x14ac:dyDescent="0.35">
      <c r="A219" s="432">
        <v>42401</v>
      </c>
      <c r="B219" s="433" t="s">
        <v>139</v>
      </c>
      <c r="C219">
        <v>8</v>
      </c>
      <c r="D219" t="s">
        <v>9</v>
      </c>
    </row>
    <row r="220" spans="1:4" ht="14.5" x14ac:dyDescent="0.35">
      <c r="A220" s="432">
        <v>42430</v>
      </c>
      <c r="B220" s="433" t="s">
        <v>139</v>
      </c>
      <c r="C220">
        <v>8</v>
      </c>
      <c r="D220" t="s">
        <v>9</v>
      </c>
    </row>
    <row r="221" spans="1:4" ht="14.5" x14ac:dyDescent="0.35">
      <c r="A221" s="432">
        <v>42461</v>
      </c>
      <c r="B221" s="433" t="s">
        <v>139</v>
      </c>
      <c r="C221">
        <v>8</v>
      </c>
      <c r="D221" t="s">
        <v>9</v>
      </c>
    </row>
    <row r="222" spans="1:4" ht="14.5" x14ac:dyDescent="0.35">
      <c r="A222" s="432">
        <v>42491</v>
      </c>
      <c r="B222" s="433" t="s">
        <v>139</v>
      </c>
      <c r="C222">
        <v>8</v>
      </c>
      <c r="D222" t="s">
        <v>9</v>
      </c>
    </row>
    <row r="223" spans="1:4" ht="14.5" x14ac:dyDescent="0.35">
      <c r="A223" s="432">
        <v>42522</v>
      </c>
      <c r="B223" s="433" t="s">
        <v>139</v>
      </c>
      <c r="C223">
        <v>8</v>
      </c>
      <c r="D223" t="s">
        <v>9</v>
      </c>
    </row>
    <row r="224" spans="1:4" ht="14.5" x14ac:dyDescent="0.35">
      <c r="A224" s="432">
        <v>42552</v>
      </c>
      <c r="B224" s="433" t="s">
        <v>139</v>
      </c>
      <c r="C224">
        <v>8</v>
      </c>
      <c r="D224" t="s">
        <v>9</v>
      </c>
    </row>
    <row r="225" spans="1:4" ht="14.5" x14ac:dyDescent="0.35">
      <c r="A225" s="432">
        <v>42583</v>
      </c>
      <c r="B225" s="433" t="s">
        <v>139</v>
      </c>
      <c r="C225">
        <v>7</v>
      </c>
      <c r="D225" t="s">
        <v>9</v>
      </c>
    </row>
    <row r="226" spans="1:4" ht="14.5" x14ac:dyDescent="0.35">
      <c r="A226" s="432">
        <v>42614</v>
      </c>
      <c r="B226" s="433" t="s">
        <v>139</v>
      </c>
      <c r="C226">
        <v>7</v>
      </c>
      <c r="D226" t="s">
        <v>9</v>
      </c>
    </row>
    <row r="227" spans="1:4" ht="14.5" x14ac:dyDescent="0.35">
      <c r="A227" s="432">
        <v>42644</v>
      </c>
      <c r="B227" s="433" t="s">
        <v>139</v>
      </c>
      <c r="C227">
        <v>7</v>
      </c>
      <c r="D227" t="s">
        <v>9</v>
      </c>
    </row>
    <row r="228" spans="1:4" ht="14.5" x14ac:dyDescent="0.35">
      <c r="A228" s="432">
        <v>42675</v>
      </c>
      <c r="B228" s="433" t="s">
        <v>139</v>
      </c>
      <c r="C228">
        <v>7</v>
      </c>
      <c r="D228" t="s">
        <v>9</v>
      </c>
    </row>
    <row r="229" spans="1:4" ht="14.5" x14ac:dyDescent="0.35">
      <c r="A229" s="432">
        <v>42705</v>
      </c>
      <c r="B229" s="433" t="s">
        <v>139</v>
      </c>
      <c r="C229">
        <v>7</v>
      </c>
      <c r="D229" t="s">
        <v>9</v>
      </c>
    </row>
    <row r="230" spans="1:4" ht="14.5" x14ac:dyDescent="0.35">
      <c r="A230" s="432">
        <v>42370</v>
      </c>
      <c r="B230" s="433" t="s">
        <v>140</v>
      </c>
      <c r="C230">
        <v>6</v>
      </c>
      <c r="D230" t="s">
        <v>10</v>
      </c>
    </row>
    <row r="231" spans="1:4" ht="14.5" x14ac:dyDescent="0.35">
      <c r="A231" s="432">
        <v>42401</v>
      </c>
      <c r="B231" s="433" t="s">
        <v>140</v>
      </c>
      <c r="C231">
        <v>6</v>
      </c>
      <c r="D231" t="s">
        <v>10</v>
      </c>
    </row>
    <row r="232" spans="1:4" ht="14.5" x14ac:dyDescent="0.35">
      <c r="A232" s="432">
        <v>42430</v>
      </c>
      <c r="B232" s="433" t="s">
        <v>140</v>
      </c>
      <c r="C232">
        <v>6</v>
      </c>
      <c r="D232" t="s">
        <v>10</v>
      </c>
    </row>
    <row r="233" spans="1:4" ht="14.5" x14ac:dyDescent="0.35">
      <c r="A233" s="432">
        <v>42461</v>
      </c>
      <c r="B233" s="433" t="s">
        <v>140</v>
      </c>
      <c r="C233">
        <v>6</v>
      </c>
      <c r="D233" t="s">
        <v>10</v>
      </c>
    </row>
    <row r="234" spans="1:4" ht="14.5" x14ac:dyDescent="0.35">
      <c r="A234" s="432">
        <v>42491</v>
      </c>
      <c r="B234" s="433" t="s">
        <v>140</v>
      </c>
      <c r="C234">
        <v>6</v>
      </c>
      <c r="D234" t="s">
        <v>10</v>
      </c>
    </row>
    <row r="235" spans="1:4" ht="14.5" x14ac:dyDescent="0.35">
      <c r="A235" s="432">
        <v>42522</v>
      </c>
      <c r="B235" s="433" t="s">
        <v>140</v>
      </c>
      <c r="C235">
        <v>6</v>
      </c>
      <c r="D235" t="s">
        <v>10</v>
      </c>
    </row>
    <row r="236" spans="1:4" ht="14.5" x14ac:dyDescent="0.35">
      <c r="A236" s="432">
        <v>42552</v>
      </c>
      <c r="B236" s="433" t="s">
        <v>140</v>
      </c>
      <c r="C236">
        <v>6</v>
      </c>
      <c r="D236" t="s">
        <v>10</v>
      </c>
    </row>
    <row r="237" spans="1:4" ht="14.5" x14ac:dyDescent="0.35">
      <c r="A237" s="432">
        <v>42583</v>
      </c>
      <c r="B237" s="433" t="s">
        <v>140</v>
      </c>
      <c r="C237">
        <v>5</v>
      </c>
      <c r="D237" t="s">
        <v>10</v>
      </c>
    </row>
    <row r="238" spans="1:4" ht="14.5" x14ac:dyDescent="0.35">
      <c r="A238" s="432">
        <v>42614</v>
      </c>
      <c r="B238" s="433" t="s">
        <v>140</v>
      </c>
      <c r="C238">
        <v>5</v>
      </c>
      <c r="D238" t="s">
        <v>10</v>
      </c>
    </row>
    <row r="239" spans="1:4" ht="14.5" x14ac:dyDescent="0.35">
      <c r="A239" s="432">
        <v>42644</v>
      </c>
      <c r="B239" s="433" t="s">
        <v>140</v>
      </c>
      <c r="C239">
        <v>5</v>
      </c>
      <c r="D239" t="s">
        <v>10</v>
      </c>
    </row>
    <row r="240" spans="1:4" ht="14.5" x14ac:dyDescent="0.35">
      <c r="A240" s="432">
        <v>42675</v>
      </c>
      <c r="B240" s="433" t="s">
        <v>140</v>
      </c>
      <c r="C240">
        <v>5</v>
      </c>
      <c r="D240" t="s">
        <v>10</v>
      </c>
    </row>
    <row r="241" spans="1:4" ht="14.5" x14ac:dyDescent="0.35">
      <c r="A241" s="432">
        <v>42705</v>
      </c>
      <c r="B241" s="433" t="s">
        <v>140</v>
      </c>
      <c r="C241">
        <v>5</v>
      </c>
      <c r="D241" t="s">
        <v>10</v>
      </c>
    </row>
    <row r="242" spans="1:4" ht="29" x14ac:dyDescent="0.35">
      <c r="A242" s="432">
        <v>42370</v>
      </c>
      <c r="B242" s="433" t="s">
        <v>141</v>
      </c>
      <c r="C242">
        <v>0</v>
      </c>
    </row>
    <row r="243" spans="1:4" ht="29" x14ac:dyDescent="0.35">
      <c r="A243" s="432">
        <v>42401</v>
      </c>
      <c r="B243" s="433" t="s">
        <v>141</v>
      </c>
      <c r="C243">
        <v>0</v>
      </c>
    </row>
    <row r="244" spans="1:4" ht="29" x14ac:dyDescent="0.35">
      <c r="A244" s="432">
        <v>42430</v>
      </c>
      <c r="B244" s="433" t="s">
        <v>141</v>
      </c>
      <c r="C244">
        <v>0</v>
      </c>
    </row>
    <row r="245" spans="1:4" ht="29" x14ac:dyDescent="0.35">
      <c r="A245" s="432">
        <v>42461</v>
      </c>
      <c r="B245" s="433" t="s">
        <v>141</v>
      </c>
      <c r="C245">
        <v>0</v>
      </c>
    </row>
    <row r="246" spans="1:4" ht="29" x14ac:dyDescent="0.35">
      <c r="A246" s="432">
        <v>42491</v>
      </c>
      <c r="B246" s="433" t="s">
        <v>141</v>
      </c>
      <c r="C246">
        <v>0</v>
      </c>
    </row>
    <row r="247" spans="1:4" ht="29" x14ac:dyDescent="0.35">
      <c r="A247" s="432">
        <v>42522</v>
      </c>
      <c r="B247" s="433" t="s">
        <v>141</v>
      </c>
      <c r="C247">
        <v>0</v>
      </c>
    </row>
    <row r="248" spans="1:4" ht="29" x14ac:dyDescent="0.35">
      <c r="A248" s="432">
        <v>42552</v>
      </c>
      <c r="B248" s="433" t="s">
        <v>141</v>
      </c>
      <c r="C248">
        <v>0</v>
      </c>
    </row>
    <row r="249" spans="1:4" ht="29" x14ac:dyDescent="0.35">
      <c r="A249" s="432">
        <v>42583</v>
      </c>
      <c r="B249" s="433" t="s">
        <v>141</v>
      </c>
      <c r="C249">
        <v>0</v>
      </c>
    </row>
    <row r="250" spans="1:4" ht="29" x14ac:dyDescent="0.35">
      <c r="A250" s="432">
        <v>42614</v>
      </c>
      <c r="B250" s="433" t="s">
        <v>141</v>
      </c>
      <c r="C250">
        <v>0</v>
      </c>
    </row>
    <row r="251" spans="1:4" ht="29" x14ac:dyDescent="0.35">
      <c r="A251" s="432">
        <v>42644</v>
      </c>
      <c r="B251" s="433" t="s">
        <v>141</v>
      </c>
      <c r="C251">
        <v>0</v>
      </c>
    </row>
    <row r="252" spans="1:4" ht="29" x14ac:dyDescent="0.35">
      <c r="A252" s="432">
        <v>42675</v>
      </c>
      <c r="B252" s="433" t="s">
        <v>141</v>
      </c>
      <c r="C252">
        <v>0</v>
      </c>
    </row>
    <row r="253" spans="1:4" ht="29" x14ac:dyDescent="0.35">
      <c r="A253" s="432">
        <v>42705</v>
      </c>
      <c r="B253" s="433" t="s">
        <v>141</v>
      </c>
      <c r="C253">
        <v>0</v>
      </c>
    </row>
    <row r="254" spans="1:4" ht="14.5" x14ac:dyDescent="0.35">
      <c r="A254" s="432">
        <v>42370</v>
      </c>
      <c r="B254" s="433" t="s">
        <v>142</v>
      </c>
      <c r="C254">
        <v>2413</v>
      </c>
    </row>
    <row r="255" spans="1:4" ht="14.5" x14ac:dyDescent="0.35">
      <c r="A255" s="432">
        <v>42401</v>
      </c>
      <c r="B255" s="433" t="s">
        <v>142</v>
      </c>
      <c r="C255">
        <v>2499</v>
      </c>
    </row>
    <row r="256" spans="1:4" ht="14.5" x14ac:dyDescent="0.35">
      <c r="A256" s="432">
        <v>42430</v>
      </c>
      <c r="B256" s="433" t="s">
        <v>142</v>
      </c>
      <c r="C256">
        <v>2555</v>
      </c>
    </row>
    <row r="257" spans="1:3" ht="14.5" x14ac:dyDescent="0.35">
      <c r="A257" s="432">
        <v>42461</v>
      </c>
      <c r="B257" s="433" t="s">
        <v>142</v>
      </c>
      <c r="C257">
        <v>2598</v>
      </c>
    </row>
    <row r="258" spans="1:3" ht="14.5" x14ac:dyDescent="0.35">
      <c r="A258" s="432">
        <v>42491</v>
      </c>
      <c r="B258" s="433" t="s">
        <v>142</v>
      </c>
      <c r="C258">
        <v>2656</v>
      </c>
    </row>
    <row r="259" spans="1:3" ht="14.5" x14ac:dyDescent="0.35">
      <c r="A259" s="432">
        <v>42522</v>
      </c>
      <c r="B259" s="433" t="s">
        <v>142</v>
      </c>
      <c r="C259">
        <v>2615</v>
      </c>
    </row>
    <row r="260" spans="1:3" ht="14.5" x14ac:dyDescent="0.35">
      <c r="A260" s="432">
        <v>42552</v>
      </c>
      <c r="B260" s="433" t="s">
        <v>142</v>
      </c>
      <c r="C260">
        <v>2573</v>
      </c>
    </row>
    <row r="261" spans="1:3" ht="14.5" x14ac:dyDescent="0.35">
      <c r="A261" s="432">
        <v>42583</v>
      </c>
      <c r="B261" s="433" t="s">
        <v>142</v>
      </c>
      <c r="C261">
        <v>2558</v>
      </c>
    </row>
    <row r="262" spans="1:3" ht="14.5" x14ac:dyDescent="0.35">
      <c r="A262" s="432">
        <v>42614</v>
      </c>
      <c r="B262" s="433" t="s">
        <v>142</v>
      </c>
      <c r="C262">
        <v>2564</v>
      </c>
    </row>
    <row r="263" spans="1:3" ht="14.5" x14ac:dyDescent="0.35">
      <c r="A263" s="432">
        <v>42644</v>
      </c>
      <c r="B263" s="433" t="s">
        <v>142</v>
      </c>
      <c r="C263">
        <v>2566</v>
      </c>
    </row>
    <row r="264" spans="1:3" ht="14.5" x14ac:dyDescent="0.35">
      <c r="A264" s="432">
        <v>42675</v>
      </c>
      <c r="B264" s="433" t="s">
        <v>142</v>
      </c>
      <c r="C264">
        <v>2568</v>
      </c>
    </row>
    <row r="265" spans="1:3" ht="14.5" x14ac:dyDescent="0.35">
      <c r="A265" s="432">
        <v>42705</v>
      </c>
      <c r="B265" s="433" t="s">
        <v>142</v>
      </c>
      <c r="C265">
        <v>2508</v>
      </c>
    </row>
    <row r="266" spans="1:3" ht="14.5" x14ac:dyDescent="0.35">
      <c r="A266" s="418"/>
      <c r="B266" s="419"/>
    </row>
    <row r="267" spans="1:3" ht="14.5" x14ac:dyDescent="0.35">
      <c r="A267" s="418"/>
      <c r="B267" s="419"/>
    </row>
    <row r="268" spans="1:3" ht="14.5" x14ac:dyDescent="0.35">
      <c r="A268" s="418"/>
      <c r="B268" s="419"/>
    </row>
    <row r="269" spans="1:3" ht="14.5" x14ac:dyDescent="0.35">
      <c r="A269" s="418"/>
      <c r="B269" s="419"/>
    </row>
    <row r="270" spans="1:3" ht="14.5" x14ac:dyDescent="0.35">
      <c r="A270" s="418"/>
      <c r="B270" s="419"/>
    </row>
    <row r="271" spans="1:3" ht="14.5" x14ac:dyDescent="0.35">
      <c r="A271" s="418"/>
      <c r="B271" s="419"/>
    </row>
    <row r="272" spans="1:3" ht="14.5" x14ac:dyDescent="0.35">
      <c r="A272" s="418"/>
      <c r="B272" s="419"/>
    </row>
    <row r="273" spans="1:4" ht="14.5" x14ac:dyDescent="0.35">
      <c r="A273" s="418"/>
      <c r="B273" s="419"/>
    </row>
    <row r="274" spans="1:4" ht="14.5" x14ac:dyDescent="0.35">
      <c r="A274" s="418"/>
      <c r="B274" s="419"/>
      <c r="D274" s="306"/>
    </row>
    <row r="275" spans="1:4" ht="14.5" x14ac:dyDescent="0.35">
      <c r="A275" s="418"/>
      <c r="B275" s="419"/>
    </row>
    <row r="276" spans="1:4" ht="14.5" x14ac:dyDescent="0.35">
      <c r="A276" s="418"/>
      <c r="B276" s="419"/>
    </row>
    <row r="277" spans="1:4" ht="14.5" x14ac:dyDescent="0.35">
      <c r="A277" s="418"/>
      <c r="B277" s="419"/>
    </row>
    <row r="278" spans="1:4" ht="14.5" x14ac:dyDescent="0.35">
      <c r="A278" s="418"/>
      <c r="B278" s="419"/>
    </row>
    <row r="279" spans="1:4" ht="14.5" x14ac:dyDescent="0.35">
      <c r="A279" s="418"/>
      <c r="B279" s="419"/>
    </row>
    <row r="280" spans="1:4" ht="14.5" x14ac:dyDescent="0.35">
      <c r="A280" s="418"/>
      <c r="B280" s="419"/>
    </row>
    <row r="281" spans="1:4" ht="14.5" x14ac:dyDescent="0.35">
      <c r="A281" s="418"/>
      <c r="B281" s="419"/>
    </row>
    <row r="282" spans="1:4" ht="14.5" x14ac:dyDescent="0.35">
      <c r="A282" s="418"/>
      <c r="B282" s="419"/>
    </row>
    <row r="283" spans="1:4" ht="14.5" x14ac:dyDescent="0.35">
      <c r="A283" s="418"/>
      <c r="B283" s="419"/>
    </row>
    <row r="284" spans="1:4" ht="14.5" x14ac:dyDescent="0.35">
      <c r="A284" s="418"/>
      <c r="B284" s="419"/>
    </row>
    <row r="285" spans="1:4" ht="14.5" x14ac:dyDescent="0.35">
      <c r="A285" s="418"/>
      <c r="B285" s="419"/>
    </row>
    <row r="286" spans="1:4" ht="14.5" x14ac:dyDescent="0.35">
      <c r="A286" s="418"/>
      <c r="B286" s="419"/>
    </row>
    <row r="287" spans="1:4" ht="14.5" x14ac:dyDescent="0.35">
      <c r="A287" s="418"/>
      <c r="B287" s="419"/>
    </row>
    <row r="288" spans="1:4" ht="14.5" x14ac:dyDescent="0.35">
      <c r="A288" s="418"/>
      <c r="B288" s="419"/>
    </row>
    <row r="289" spans="1:4" ht="14.5" x14ac:dyDescent="0.35">
      <c r="A289" s="418"/>
      <c r="B289" s="419"/>
    </row>
    <row r="290" spans="1:4" ht="14.5" x14ac:dyDescent="0.35">
      <c r="A290" s="418"/>
      <c r="B290" s="419"/>
    </row>
    <row r="291" spans="1:4" ht="14.5" x14ac:dyDescent="0.35">
      <c r="A291" s="418"/>
      <c r="B291" s="419"/>
      <c r="D291" s="306"/>
    </row>
    <row r="292" spans="1:4" ht="14.5" x14ac:dyDescent="0.35">
      <c r="A292" s="418"/>
      <c r="B292" s="419"/>
    </row>
    <row r="293" spans="1:4" ht="14.5" x14ac:dyDescent="0.35">
      <c r="A293" s="418"/>
      <c r="B293" s="419"/>
    </row>
    <row r="294" spans="1:4" ht="14.5" x14ac:dyDescent="0.35">
      <c r="A294" s="418"/>
      <c r="B294" s="419"/>
    </row>
    <row r="295" spans="1:4" ht="14.5" x14ac:dyDescent="0.35">
      <c r="A295" s="418"/>
      <c r="B295" s="419"/>
    </row>
    <row r="296" spans="1:4" ht="14.5" x14ac:dyDescent="0.35">
      <c r="A296" s="418"/>
      <c r="B296" s="419"/>
    </row>
    <row r="297" spans="1:4" ht="14.5" x14ac:dyDescent="0.35">
      <c r="A297" s="418"/>
      <c r="B297" s="419"/>
    </row>
    <row r="298" spans="1:4" ht="14.5" x14ac:dyDescent="0.35">
      <c r="A298" s="418"/>
      <c r="B298" s="419"/>
    </row>
    <row r="299" spans="1:4" ht="14.5" x14ac:dyDescent="0.35">
      <c r="A299" s="418"/>
      <c r="B299" s="419"/>
    </row>
    <row r="300" spans="1:4" ht="14.5" x14ac:dyDescent="0.35">
      <c r="A300" s="418"/>
      <c r="B300" s="419"/>
    </row>
    <row r="301" spans="1:4" ht="14.5" x14ac:dyDescent="0.35">
      <c r="A301" s="418"/>
      <c r="B301" s="419"/>
    </row>
    <row r="302" spans="1:4" ht="14.5" x14ac:dyDescent="0.35">
      <c r="A302" s="418"/>
      <c r="B302" s="419"/>
    </row>
    <row r="303" spans="1:4" ht="14.5" x14ac:dyDescent="0.35">
      <c r="A303" s="418"/>
      <c r="B303" s="419"/>
    </row>
    <row r="304" spans="1:4" ht="14.5" x14ac:dyDescent="0.35">
      <c r="A304" s="418"/>
      <c r="B304" s="419"/>
    </row>
    <row r="305" spans="1:4" ht="14.5" x14ac:dyDescent="0.35">
      <c r="A305" s="418"/>
      <c r="B305" s="419"/>
    </row>
    <row r="306" spans="1:4" ht="14.5" x14ac:dyDescent="0.35">
      <c r="A306" s="418"/>
      <c r="B306" s="419"/>
    </row>
    <row r="307" spans="1:4" ht="14.5" x14ac:dyDescent="0.35">
      <c r="A307" s="418"/>
      <c r="B307" s="419"/>
    </row>
    <row r="308" spans="1:4" ht="14.5" x14ac:dyDescent="0.35">
      <c r="A308" s="418"/>
      <c r="B308" s="419"/>
      <c r="D308" s="306"/>
    </row>
    <row r="309" spans="1:4" ht="14.5" x14ac:dyDescent="0.35">
      <c r="A309" s="418"/>
      <c r="B309" s="419"/>
    </row>
    <row r="310" spans="1:4" ht="14.5" x14ac:dyDescent="0.35">
      <c r="A310" s="418"/>
      <c r="B310" s="419"/>
    </row>
    <row r="311" spans="1:4" ht="14.5" x14ac:dyDescent="0.35">
      <c r="A311" s="418"/>
      <c r="B311" s="419"/>
    </row>
    <row r="312" spans="1:4" ht="14.5" x14ac:dyDescent="0.35">
      <c r="A312" s="418"/>
      <c r="B312" s="419"/>
    </row>
    <row r="313" spans="1:4" ht="14.5" x14ac:dyDescent="0.35">
      <c r="A313" s="418"/>
      <c r="B313" s="419"/>
    </row>
    <row r="314" spans="1:4" ht="14.5" x14ac:dyDescent="0.35">
      <c r="A314" s="418"/>
      <c r="B314" s="419"/>
    </row>
    <row r="315" spans="1:4" ht="14.5" x14ac:dyDescent="0.35">
      <c r="A315" s="418"/>
      <c r="B315" s="419"/>
    </row>
    <row r="316" spans="1:4" ht="14.5" x14ac:dyDescent="0.35">
      <c r="A316" s="418"/>
      <c r="B316" s="419"/>
    </row>
    <row r="317" spans="1:4" ht="14.5" x14ac:dyDescent="0.35">
      <c r="A317" s="418"/>
      <c r="B317" s="419"/>
    </row>
    <row r="318" spans="1:4" ht="14.5" x14ac:dyDescent="0.35">
      <c r="A318" s="418"/>
      <c r="B318" s="419"/>
    </row>
    <row r="319" spans="1:4" ht="14.5" x14ac:dyDescent="0.35">
      <c r="A319" s="418"/>
      <c r="B319" s="419"/>
    </row>
    <row r="320" spans="1:4" ht="14.5" x14ac:dyDescent="0.35">
      <c r="A320" s="418"/>
      <c r="B320" s="419"/>
    </row>
    <row r="321" spans="1:2" ht="14.5" x14ac:dyDescent="0.35">
      <c r="A321" s="418"/>
      <c r="B321" s="419"/>
    </row>
    <row r="322" spans="1:2" ht="14.5" x14ac:dyDescent="0.35">
      <c r="A322" s="418"/>
      <c r="B322" s="419"/>
    </row>
    <row r="323" spans="1:2" ht="14.5" x14ac:dyDescent="0.35">
      <c r="A323" s="418"/>
      <c r="B323" s="419"/>
    </row>
    <row r="324" spans="1:2" ht="14.5" x14ac:dyDescent="0.35">
      <c r="A324" s="418"/>
      <c r="B324" s="419"/>
    </row>
    <row r="325" spans="1:2" ht="14.5" x14ac:dyDescent="0.35">
      <c r="A325" s="418"/>
      <c r="B325" s="419"/>
    </row>
    <row r="326" spans="1:2" ht="14.5" x14ac:dyDescent="0.35">
      <c r="A326" s="418"/>
      <c r="B326" s="419"/>
    </row>
    <row r="327" spans="1:2" ht="14.5" x14ac:dyDescent="0.35">
      <c r="A327" s="418"/>
      <c r="B327" s="419"/>
    </row>
    <row r="328" spans="1:2" ht="14.5" x14ac:dyDescent="0.35">
      <c r="A328" s="418"/>
      <c r="B328" s="419"/>
    </row>
    <row r="329" spans="1:2" ht="14.5" x14ac:dyDescent="0.35">
      <c r="A329" s="418"/>
      <c r="B329" s="419"/>
    </row>
    <row r="330" spans="1:2" ht="14.5" x14ac:dyDescent="0.35">
      <c r="A330" s="418"/>
      <c r="B330" s="419"/>
    </row>
    <row r="331" spans="1:2" ht="14.5" x14ac:dyDescent="0.35">
      <c r="A331" s="418"/>
      <c r="B331" s="419"/>
    </row>
    <row r="332" spans="1:2" ht="14.5" x14ac:dyDescent="0.35">
      <c r="A332" s="418"/>
      <c r="B332" s="419"/>
    </row>
    <row r="333" spans="1:2" ht="14.5" x14ac:dyDescent="0.35">
      <c r="A333" s="418"/>
      <c r="B333" s="419"/>
    </row>
    <row r="334" spans="1:2" ht="14.5" x14ac:dyDescent="0.35">
      <c r="A334" s="418"/>
      <c r="B334" s="419"/>
    </row>
    <row r="335" spans="1:2" ht="14.5" x14ac:dyDescent="0.35">
      <c r="A335" s="418"/>
      <c r="B335" s="419"/>
    </row>
    <row r="336" spans="1:2" ht="14.5" x14ac:dyDescent="0.35">
      <c r="A336" s="418"/>
      <c r="B336" s="419"/>
    </row>
    <row r="337" spans="1:4" ht="14.5" x14ac:dyDescent="0.35">
      <c r="A337" s="418"/>
      <c r="B337" s="419"/>
    </row>
    <row r="338" spans="1:4" ht="14.5" x14ac:dyDescent="0.35">
      <c r="A338" s="418"/>
      <c r="B338" s="419"/>
    </row>
    <row r="339" spans="1:4" ht="14.5" x14ac:dyDescent="0.35">
      <c r="A339" s="418"/>
      <c r="B339" s="419"/>
    </row>
    <row r="340" spans="1:4" ht="14.5" x14ac:dyDescent="0.35">
      <c r="A340" s="418"/>
      <c r="B340" s="419"/>
    </row>
    <row r="341" spans="1:4" ht="14.5" x14ac:dyDescent="0.35">
      <c r="A341" s="418"/>
      <c r="B341" s="419"/>
    </row>
    <row r="342" spans="1:4" ht="14.5" x14ac:dyDescent="0.35">
      <c r="A342" s="418"/>
      <c r="B342" s="419"/>
      <c r="D342" s="306"/>
    </row>
    <row r="343" spans="1:4" ht="14.5" x14ac:dyDescent="0.35">
      <c r="A343" s="418"/>
      <c r="B343" s="419"/>
    </row>
    <row r="344" spans="1:4" ht="14.5" x14ac:dyDescent="0.35">
      <c r="A344" s="418"/>
      <c r="B344" s="419"/>
    </row>
    <row r="345" spans="1:4" ht="14.5" x14ac:dyDescent="0.35">
      <c r="A345" s="418"/>
      <c r="B345" s="419"/>
    </row>
    <row r="346" spans="1:4" ht="14.5" x14ac:dyDescent="0.35">
      <c r="A346" s="418"/>
      <c r="B346" s="419"/>
    </row>
    <row r="347" spans="1:4" ht="14.5" x14ac:dyDescent="0.35">
      <c r="A347" s="418"/>
      <c r="B347" s="419"/>
    </row>
    <row r="348" spans="1:4" ht="14.5" x14ac:dyDescent="0.35">
      <c r="A348" s="418"/>
      <c r="B348" s="419"/>
    </row>
    <row r="349" spans="1:4" ht="14.5" x14ac:dyDescent="0.35">
      <c r="A349" s="418"/>
      <c r="B349" s="419"/>
    </row>
    <row r="350" spans="1:4" ht="14.5" x14ac:dyDescent="0.35">
      <c r="A350" s="418"/>
      <c r="B350" s="419"/>
    </row>
    <row r="351" spans="1:4" ht="14.5" x14ac:dyDescent="0.35">
      <c r="A351" s="418"/>
      <c r="B351" s="419"/>
    </row>
    <row r="352" spans="1:4" ht="14.5" x14ac:dyDescent="0.35">
      <c r="A352" s="418"/>
      <c r="B352" s="419"/>
    </row>
    <row r="353" spans="1:2" ht="14.5" x14ac:dyDescent="0.35">
      <c r="A353" s="418"/>
      <c r="B353" s="419"/>
    </row>
    <row r="354" spans="1:2" ht="14.5" x14ac:dyDescent="0.35">
      <c r="A354" s="418"/>
      <c r="B354" s="419"/>
    </row>
    <row r="355" spans="1:2" ht="14.5" x14ac:dyDescent="0.35">
      <c r="A355" s="418"/>
      <c r="B355" s="419"/>
    </row>
    <row r="356" spans="1:2" ht="14.5" x14ac:dyDescent="0.35">
      <c r="A356" s="418"/>
      <c r="B356" s="419"/>
    </row>
    <row r="357" spans="1:2" ht="14.5" x14ac:dyDescent="0.35">
      <c r="A357" s="418"/>
      <c r="B357" s="419"/>
    </row>
    <row r="358" spans="1:2" ht="14.5" x14ac:dyDescent="0.35">
      <c r="A358" s="418"/>
      <c r="B358" s="419"/>
    </row>
  </sheetData>
  <sortState xmlns:xlrd2="http://schemas.microsoft.com/office/spreadsheetml/2017/richdata2" ref="A2:C265">
    <sortCondition ref="B2:B265"/>
  </sortState>
  <pageMargins left="0.7" right="0.7" top="0.75" bottom="0.75" header="0.3" footer="0.3"/>
  <pageSetup orientation="portrait" horizontalDpi="90" verticalDpi="90" r:id="rId2"/>
  <customProperties>
    <customPr name="_pios_id" r:id="rId3"/>
    <customPr name="EpmWorksheetKeyString_GUID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795F8FC-B4FA-44D7-81B1-86D175124B16}"/>
</file>

<file path=customXml/itemProps2.xml><?xml version="1.0" encoding="utf-8"?>
<ds:datastoreItem xmlns:ds="http://schemas.openxmlformats.org/officeDocument/2006/customXml" ds:itemID="{B2E18D68-B2A0-43A5-9143-7954136255B5}"/>
</file>

<file path=customXml/itemProps3.xml><?xml version="1.0" encoding="utf-8"?>
<ds:datastoreItem xmlns:ds="http://schemas.openxmlformats.org/officeDocument/2006/customXml" ds:itemID="{DBDE5045-4948-4D55-9B68-BEC124285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README</vt:lpstr>
      <vt:lpstr>CP</vt:lpstr>
      <vt:lpstr>NCP</vt:lpstr>
      <vt:lpstr>2023 DSM</vt:lpstr>
      <vt:lpstr>CP LF Check</vt:lpstr>
      <vt:lpstr>NCP LF Check</vt:lpstr>
      <vt:lpstr>NCP &gt; CP Check</vt:lpstr>
      <vt:lpstr>Load Factors</vt:lpstr>
      <vt:lpstr>CP per-customer</vt:lpstr>
      <vt:lpstr>2016 customer counts</vt:lpstr>
      <vt:lpstr>'2023 DSM'!Print_Area</vt:lpstr>
      <vt:lpstr>CP!Print_Area</vt:lpstr>
      <vt:lpstr>'CP LF Check'!Print_Area</vt:lpstr>
      <vt:lpstr>'CP per-customer'!Print_Area</vt:lpstr>
      <vt:lpstr>NCP!Print_Area</vt:lpstr>
      <vt:lpstr>'NCP LF Check'!Print_Area</vt:lpstr>
    </vt:vector>
  </TitlesOfParts>
  <Company>Tampa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Generic Installer</dc:creator>
  <cp:lastModifiedBy>Patrick, Katy H.</cp:lastModifiedBy>
  <cp:lastPrinted>2011-02-25T21:27:53Z</cp:lastPrinted>
  <dcterms:created xsi:type="dcterms:W3CDTF">2000-03-01T13:13:22Z</dcterms:created>
  <dcterms:modified xsi:type="dcterms:W3CDTF">2024-02-08T21:35:23Z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2022-02-03T20:19:21Z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da0bf27e-feac-4072-b456-a095456eacd2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760200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