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tyles.xml" ContentType="application/vnd.openxmlformats-officedocument.spreadsheetml.styles+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1.xml" ContentType="application/vnd.openxmlformats-officedocument.spreadsheetml.pivotCacheDefinition+xml"/>
  <Override PartName="/docProps/custom.xml" ContentType="application/vnd.openxmlformats-officedocument.custom-properties+xml"/>
  <Override PartName="/xl/customProperty2.bin" ContentType="application/vnd.openxmlformats-officedocument.spreadsheetml.customProperty"/>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95" documentId="13_ncr:1_{D4B6ED11-36C5-4E08-B22D-1E3674EB6557}" xr6:coauthVersionLast="47" xr6:coauthVersionMax="47" xr10:uidLastSave="{73402758-305F-403E-BB19-B3C2137E8EAF}"/>
  <bookViews>
    <workbookView xWindow="28680" yWindow="-120" windowWidth="29040" windowHeight="15840" xr2:uid="{ABB25821-F001-4341-818C-8A145863612A}"/>
  </bookViews>
  <sheets>
    <sheet name="IT CapEx Grouping" sheetId="2" r:id="rId1"/>
    <sheet name="IT OpEx  " sheetId="4" r:id="rId2"/>
    <sheet name="IT FTE Employee Count" sheetId="1" r:id="rId3"/>
    <sheet name="IT CapEx Grouping (Working)" sheetId="3" r:id="rId4"/>
  </sheets>
  <definedNames>
    <definedName name="\J" localSheetId="1">#REF!</definedName>
    <definedName name="\J">#REF!</definedName>
    <definedName name="\K" localSheetId="1">#REF!</definedName>
    <definedName name="\K">#REF!</definedName>
    <definedName name="\L" localSheetId="1">#REF!</definedName>
    <definedName name="\L">#REF!</definedName>
    <definedName name="\M" localSheetId="1">#REF!</definedName>
    <definedName name="\M">#REF!</definedName>
    <definedName name="\N" localSheetId="1">#REF!</definedName>
    <definedName name="\N">#REF!</definedName>
    <definedName name="\O" localSheetId="1">#REF!</definedName>
    <definedName name="\O">#REF!</definedName>
    <definedName name="\P" localSheetId="1">#REF!</definedName>
    <definedName name="\P">#REF!</definedName>
    <definedName name="\Q" localSheetId="1">#REF!</definedName>
    <definedName name="\Q">#REF!</definedName>
    <definedName name="\R" localSheetId="1">#REF!</definedName>
    <definedName name="\R">#REF!</definedName>
    <definedName name="\S" localSheetId="1">#REF!</definedName>
    <definedName name="\S">#REF!</definedName>
    <definedName name="\T" localSheetId="1">#REF!</definedName>
    <definedName name="\T">#REF!</definedName>
    <definedName name="\U" localSheetId="1">#REF!</definedName>
    <definedName name="\U">#REF!</definedName>
    <definedName name="\V" localSheetId="1">#REF!</definedName>
    <definedName name="\V">#REF!</definedName>
    <definedName name="\X" localSheetId="1">#REF!</definedName>
    <definedName name="\X">#REF!</definedName>
    <definedName name="\Y" localSheetId="1">#REF!</definedName>
    <definedName name="\Y">#REF!</definedName>
    <definedName name="__123Graph_D" hidden="1">#REF!</definedName>
    <definedName name="__123Graph_X" hidden="1">#REF!</definedName>
    <definedName name="__FDS_HYPERLINK_TOGGLE_STATE__" hidden="1">"ON"</definedName>
    <definedName name="__FDS_UNIQUE_RANGE_ID_GENERATOR_COUNTER" hidden="1">37</definedName>
    <definedName name="_1__FDSAUDITLINK__" localSheetId="1" hidden="1">{"fdsup://IBCentral/FAT Viewer?action=UPDATE&amp;creator=factset&amp;DOC_NAME=fat:reuters_qtrly_source_window.fat&amp;display_string=Audit&amp;DYN_ARGS=TRUE&amp;VAR:ID1=87237510&amp;VAR:RCODE=STLD&amp;VAR:SDATE=20110699&amp;VAR:FREQ=Quarterly&amp;VAR:RELITEM=RP&amp;VAR:CURRENCY=&amp;VAR:CURRSOURCE=EX","SHARE&amp;VAR:NATFREQ=QUARTERLY&amp;VAR:RFIELD=FINALIZED&amp;VAR:DB_TYPE=&amp;VAR:UNITS=M&amp;window=popup&amp;width=450&amp;height=300&amp;START_MAXIMIZED=FALSE"}</definedName>
    <definedName name="_1__FDSAUDITLINK__" hidden="1">{"fdsup://IBCentral/FAT Viewer?action=UPDATE&amp;creator=factset&amp;DOC_NAME=fat:reuters_qtrly_source_window.fat&amp;display_string=Audit&amp;DYN_ARGS=TRUE&amp;VAR:ID1=87237510&amp;VAR:RCODE=STLD&amp;VAR:SDATE=20110699&amp;VAR:FREQ=Quarterly&amp;VAR:RELITEM=RP&amp;VAR:CURRENCY=&amp;VAR:CURRSOURCE=EX","SHARE&amp;VAR:NATFREQ=QUARTERLY&amp;VAR:RFIELD=FINALIZED&amp;VAR:DB_TYPE=&amp;VAR:UNITS=M&amp;window=popup&amp;width=450&amp;height=300&amp;START_MAXIMIZED=FALSE"}</definedName>
    <definedName name="_10__FDSAUDITLINK__" localSheetId="1" hidden="1">{"fdsup://IBCentral/FAT Viewer?action=UPDATE&amp;creator=factset&amp;DOC_NAME=fat:reuters_qtrly_source_window.fat&amp;display_string=Audit&amp;DYN_ARGS=TRUE&amp;VAR:ID1=45822P10&amp;VAR:RCODE=STLD&amp;VAR:SDATE=20110699&amp;VAR:FREQ=Quarterly&amp;VAR:RELITEM=RP&amp;VAR:CURRENCY=&amp;VAR:CURRSOURCE=EX","SHARE&amp;VAR:NATFREQ=QUARTERLY&amp;VAR:RFIELD=FINALIZED&amp;VAR:DB_TYPE=&amp;VAR:UNITS=M&amp;window=popup&amp;width=450&amp;height=300&amp;START_MAXIMIZED=FALSE"}</definedName>
    <definedName name="_10__FDSAUDITLINK__" hidden="1">{"fdsup://IBCentral/FAT Viewer?action=UPDATE&amp;creator=factset&amp;DOC_NAME=fat:reuters_qtrly_source_window.fat&amp;display_string=Audit&amp;DYN_ARGS=TRUE&amp;VAR:ID1=45822P10&amp;VAR:RCODE=STLD&amp;VAR:SDATE=20110699&amp;VAR:FREQ=Quarterly&amp;VAR:RELITEM=RP&amp;VAR:CURRENCY=&amp;VAR:CURRSOURCE=EX","SHARE&amp;VAR:NATFREQ=QUARTERLY&amp;VAR:RFIELD=FINALIZED&amp;VAR:DB_TYPE=&amp;VAR:UNITS=M&amp;window=popup&amp;width=450&amp;height=300&amp;START_MAXIMIZED=FALSE"}</definedName>
    <definedName name="_10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00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00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01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01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02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02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03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03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04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04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05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05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0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0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07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07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08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08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09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09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1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01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01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1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11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11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1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1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13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13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14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14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15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15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1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1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1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1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18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18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19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19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2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2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2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02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02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02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022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022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02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2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24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24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2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02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02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2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27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27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28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28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29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29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3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03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030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30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31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31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32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32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3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3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34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34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35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35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3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3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03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3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3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3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3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3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4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04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040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40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41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41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4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4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43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43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4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4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45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45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46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46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47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47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48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48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049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49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5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05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05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5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5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5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52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52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5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5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54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54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55__FDSAUDITLINK__" localSheetId="1"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1055__FDSAUDITLINK__"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1056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56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57__FDSAUDITLINK__" localSheetId="1"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057__FDSAUDITLINK__"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058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58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59__FDSAUDITLINK__" localSheetId="1"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1059__FDSAUDITLINK__"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106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06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060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60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61__FDSAUDITLINK__" localSheetId="1"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1061__FDSAUDITLINK__"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1062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062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063__FDSAUDITLINK__" localSheetId="1"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1063__FDSAUDITLINK__"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1064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64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065__FDSAUDITLINK__" localSheetId="1"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065__FDSAUDITLINK__"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066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66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067__FDSAUDITLINK__" localSheetId="1"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1067__FDSAUDITLINK__"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1068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68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069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69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07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07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070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070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071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71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072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072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07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7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074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74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075__FDSAUDITLINK__" localSheetId="1" hidden="1">{"fdsup://IBCentral/FAT Viewer?action=UPDATE&amp;creator=factset&amp;DOC_NAME=fat:reuters_qtrly_shs_src_window.fat&amp;display_string=Audit&amp;DYN_ARGS=TRUE&amp;VAR:ID1=92240G10&amp;VAR:RCODE=FDSSHSOUTDEPS&amp;VAR:SDATE=20100999&amp;VAR:FREQ=Quarterly&amp;VAR:RELITEM=RP&amp;VAR:CURRENCY=&amp;VAR:CUR","RSOURCE=EXSHARE&amp;VAR:NATFREQ=QUARTERLY&amp;VAR:RFIELD=FINALIZED&amp;VAR:DB_TYPE=&amp;VAR:UNITS=M&amp;window=popup&amp;width=450&amp;height=300&amp;START_MAXIMIZED=FALSE"}</definedName>
    <definedName name="_1075__FDSAUDITLINK__" hidden="1">{"fdsup://IBCentral/FAT Viewer?action=UPDATE&amp;creator=factset&amp;DOC_NAME=fat:reuters_qtrly_shs_src_window.fat&amp;display_string=Audit&amp;DYN_ARGS=TRUE&amp;VAR:ID1=92240G10&amp;VAR:RCODE=FDSSHSOUTDEPS&amp;VAR:SDATE=20100999&amp;VAR:FREQ=Quarterly&amp;VAR:RELITEM=RP&amp;VAR:CURRENCY=&amp;VAR:CUR","RSOURCE=EXSHARE&amp;VAR:NATFREQ=QUARTERLY&amp;VAR:RFIELD=FINALIZED&amp;VAR:DB_TYPE=&amp;VAR:UNITS=M&amp;window=popup&amp;width=450&amp;height=300&amp;START_MAXIMIZED=FALSE"}</definedName>
    <definedName name="_1076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76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077__FDSAUDITLINK__" localSheetId="1" hidden="1">{"fdsup://IBCentral/FAT Viewer?action=UPDATE&amp;creator=factset&amp;DOC_NAME=fat:reuters_qtrly_shs_src_window.fat&amp;display_string=Audit&amp;DYN_ARGS=TRUE&amp;VAR:ID1=69349H10&amp;VAR:RCODE=FDSSHSOUTDEPS&amp;VAR:SDATE=20100999&amp;VAR:FREQ=Quarterly&amp;VAR:RELITEM=RP&amp;VAR:CURRENCY=&amp;VAR:CUR","RSOURCE=EXSHARE&amp;VAR:NATFREQ=QUARTERLY&amp;VAR:RFIELD=FINALIZED&amp;VAR:DB_TYPE=&amp;VAR:UNITS=M&amp;window=popup&amp;width=450&amp;height=300&amp;START_MAXIMIZED=FALSE"}</definedName>
    <definedName name="_1077__FDSAUDITLINK__" hidden="1">{"fdsup://IBCentral/FAT Viewer?action=UPDATE&amp;creator=factset&amp;DOC_NAME=fat:reuters_qtrly_shs_src_window.fat&amp;display_string=Audit&amp;DYN_ARGS=TRUE&amp;VAR:ID1=69349H10&amp;VAR:RCODE=FDSSHSOUTDEPS&amp;VAR:SDATE=20100999&amp;VAR:FREQ=Quarterly&amp;VAR:RELITEM=RP&amp;VAR:CURRENCY=&amp;VAR:CUR","RSOURCE=EXSHARE&amp;VAR:NATFREQ=QUARTERLY&amp;VAR:RFIELD=FINALIZED&amp;VAR:DB_TYPE=&amp;VAR:UNITS=M&amp;window=popup&amp;width=450&amp;height=300&amp;START_MAXIMIZED=FALSE"}</definedName>
    <definedName name="_1078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078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079__FDSAUDITLINK__" localSheetId="1" hidden="1">{"fdsup://IBCentral/FAT Viewer?action=UPDATE&amp;creator=factset&amp;DOC_NAME=fat:reuters_qtrly_shs_src_window.fat&amp;display_string=Audit&amp;DYN_ARGS=TRUE&amp;VAR:ID1=68964810&amp;VAR:RCODE=FDSSHSOUTDEPS&amp;VAR:SDATE=20100999&amp;VAR:FREQ=Quarterly&amp;VAR:RELITEM=RP&amp;VAR:CURRENCY=&amp;VAR:CUR","RSOURCE=EXSHARE&amp;VAR:NATFREQ=QUARTERLY&amp;VAR:RFIELD=FINALIZED&amp;VAR:DB_TYPE=&amp;VAR:UNITS=M&amp;window=popup&amp;width=450&amp;height=300&amp;START_MAXIMIZED=FALSE"}</definedName>
    <definedName name="_1079__FDSAUDITLINK__" hidden="1">{"fdsup://IBCentral/FAT Viewer?action=UPDATE&amp;creator=factset&amp;DOC_NAME=fat:reuters_qtrly_shs_src_window.fat&amp;display_string=Audit&amp;DYN_ARGS=TRUE&amp;VAR:ID1=68964810&amp;VAR:RCODE=FDSSHSOUTDEPS&amp;VAR:SDATE=20100999&amp;VAR:FREQ=Quarterly&amp;VAR:RELITEM=RP&amp;VAR:CURRENCY=&amp;VAR:CUR","RSOURCE=EXSHARE&amp;VAR:NATFREQ=QUARTERLY&amp;VAR:RFIELD=FINALIZED&amp;VAR:DB_TYPE=&amp;VAR:UNITS=M&amp;window=popup&amp;width=450&amp;height=300&amp;START_MAXIMIZED=FALSE"}</definedName>
    <definedName name="_108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08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080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80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081__FDSAUDITLINK__" localSheetId="1"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1081__FDSAUDITLINK__"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1082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82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083__FDSAUDITLINK__" localSheetId="1" hidden="1">{"fdsup://IBCentral/FAT Viewer?action=UPDATE&amp;creator=factset&amp;DOC_NAME=fat:reuters_qtrly_shs_src_window.fat&amp;display_string=Audit&amp;DYN_ARGS=TRUE&amp;VAR:ID1=28367785&amp;VAR:RCODE=FDSSHSOUTDEPS&amp;VAR:SDATE=20100999&amp;VAR:FREQ=Quarterly&amp;VAR:RELITEM=RP&amp;VAR:CURRENCY=&amp;VAR:CUR","RSOURCE=EXSHARE&amp;VAR:NATFREQ=QUARTERLY&amp;VAR:RFIELD=FINALIZED&amp;VAR:DB_TYPE=&amp;VAR:UNITS=M&amp;window=popup&amp;width=450&amp;height=300&amp;START_MAXIMIZED=FALSE"}</definedName>
    <definedName name="_1083__FDSAUDITLINK__" hidden="1">{"fdsup://IBCentral/FAT Viewer?action=UPDATE&amp;creator=factset&amp;DOC_NAME=fat:reuters_qtrly_shs_src_window.fat&amp;display_string=Audit&amp;DYN_ARGS=TRUE&amp;VAR:ID1=28367785&amp;VAR:RCODE=FDSSHSOUTDEPS&amp;VAR:SDATE=20100999&amp;VAR:FREQ=Quarterly&amp;VAR:RELITEM=RP&amp;VAR:CURRENCY=&amp;VAR:CUR","RSOURCE=EXSHARE&amp;VAR:NATFREQ=QUARTERLY&amp;VAR:RFIELD=FINALIZED&amp;VAR:DB_TYPE=&amp;VAR:UNITS=M&amp;window=popup&amp;width=450&amp;height=300&amp;START_MAXIMIZED=FALSE"}</definedName>
    <definedName name="_108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8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085__FDSAUDITLINK__" localSheetId="1" hidden="1">{"fdsup://IBCentral/FAT Viewer?action=UPDATE&amp;creator=factset&amp;DOC_NAME=fat:reuters_qtrly_shs_src_window.fat&amp;display_string=Audit&amp;DYN_ARGS=TRUE&amp;VAR:ID1=09211310&amp;VAR:RCODE=FDSSHSOUTDEPS&amp;VAR:SDATE=20100999&amp;VAR:FREQ=Quarterly&amp;VAR:RELITEM=RP&amp;VAR:CURRENCY=&amp;VAR:CUR","RSOURCE=EXSHARE&amp;VAR:NATFREQ=QUARTERLY&amp;VAR:RFIELD=FINALIZED&amp;VAR:DB_TYPE=&amp;VAR:UNITS=M&amp;window=popup&amp;width=450&amp;height=300&amp;START_MAXIMIZED=FALSE"}</definedName>
    <definedName name="_1085__FDSAUDITLINK__" hidden="1">{"fdsup://IBCentral/FAT Viewer?action=UPDATE&amp;creator=factset&amp;DOC_NAME=fat:reuters_qtrly_shs_src_window.fat&amp;display_string=Audit&amp;DYN_ARGS=TRUE&amp;VAR:ID1=09211310&amp;VAR:RCODE=FDSSHSOUTDEPS&amp;VAR:SDATE=20100999&amp;VAR:FREQ=Quarterly&amp;VAR:RELITEM=RP&amp;VAR:CURRENCY=&amp;VAR:CUR","RSOURCE=EXSHARE&amp;VAR:NATFREQ=QUARTERLY&amp;VAR:RFIELD=FINALIZED&amp;VAR:DB_TYPE=&amp;VAR:UNITS=M&amp;window=popup&amp;width=450&amp;height=300&amp;START_MAXIMIZED=FALSE"}</definedName>
    <definedName name="_1086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86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087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87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088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88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08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8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09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09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090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90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091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91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092__FDSAUDITLINK__" localSheetId="1"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1092__FDSAUDITLINK__"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1093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93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094__FDSAUDITLINK__" localSheetId="1"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094__FDSAUDITLINK__"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095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95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096__FDSAUDITLINK__" localSheetId="1"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1096__FDSAUDITLINK__"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109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9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098__FDSAUDITLINK__" localSheetId="1"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1098__FDSAUDITLINK__"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1099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099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__FDSAUDITLINK__" localSheetId="1" hidden="1">{"fdsup://IBCentral/FAT Viewer?action=UPDATE&amp;creator=factset&amp;DOC_NAME=fat:reuters_qtrly_source_window.fat&amp;display_string=Audit&amp;DYN_ARGS=TRUE&amp;VAR:ID1=45822P10&amp;VAR:RCODE=FDSPFDSTKTOTAL&amp;VAR:SDATE=20110699&amp;VAR:FREQ=Quarterly&amp;VAR:RELITEM=RP&amp;VAR:CURRENCY=&amp;VAR:CUR","RSOURCE=EXSHARE&amp;VAR:NATFREQ=QUARTERLY&amp;VAR:RFIELD=FINALIZED&amp;VAR:DB_TYPE=&amp;VAR:UNITS=M&amp;window=popup&amp;width=450&amp;height=300&amp;START_MAXIMIZED=FALSE"}</definedName>
    <definedName name="_11__FDSAUDITLINK__" hidden="1">{"fdsup://IBCentral/FAT Viewer?action=UPDATE&amp;creator=factset&amp;DOC_NAME=fat:reuters_qtrly_source_window.fat&amp;display_string=Audit&amp;DYN_ARGS=TRUE&amp;VAR:ID1=45822P10&amp;VAR:RCODE=FDSPFDSTKTOTAL&amp;VAR:SDATE=20110699&amp;VAR:FREQ=Quarterly&amp;VAR:RELITEM=RP&amp;VAR:CURRENCY=&amp;VAR:CUR","RSOURCE=EXSHARE&amp;VAR:NATFREQ=QUARTERLY&amp;VAR:RFIELD=FINALIZED&amp;VAR:DB_TYPE=&amp;VAR:UNITS=M&amp;window=popup&amp;width=450&amp;height=300&amp;START_MAXIMIZED=FALSE"}</definedName>
    <definedName name="_110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10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100__FDSAUDITLINK__" localSheetId="1"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1100__FDSAUDITLINK__"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1101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01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02__FDSAUDITLINK__" localSheetId="1"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102__FDSAUDITLINK__"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10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0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04__FDSAUDITLINK__" localSheetId="1"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1104__FDSAUDITLINK__"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110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0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0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0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07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07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08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08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09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09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1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11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110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10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11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11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12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12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13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13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14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14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1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1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16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16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17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17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18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18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19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19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2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12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12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2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2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2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22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22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2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2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24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24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25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25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26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26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2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2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28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28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29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29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3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13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130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30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31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31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32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32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3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3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34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34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3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3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36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36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37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37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38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38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39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39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4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14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140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40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4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4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42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42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43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43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4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4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45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45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4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4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47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47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4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4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49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49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5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15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150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50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51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51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52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52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53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53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5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5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55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55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56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56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57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57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58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58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59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59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6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16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16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6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61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61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6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6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63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63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64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64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65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65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66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66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6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6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68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68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6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6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7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17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170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70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71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71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7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7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73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73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74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74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175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75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176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76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177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77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178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78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179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79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18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18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18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8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181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81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182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82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183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83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184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84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185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85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18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8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187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87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18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8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189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89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19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19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190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90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191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91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192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92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193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93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194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94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195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95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19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9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197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97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198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98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199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199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2__123Graph_BCHART_1" localSheetId="1" hidden="1">#REF!</definedName>
    <definedName name="_12__123Graph_BCHART_1" hidden="1">#REF!</definedName>
    <definedName name="_12__FDSAUDITLINK__" localSheetId="1" hidden="1">{"fdsup://IBCentral/FAT Viewer?action=UPDATE&amp;creator=factset&amp;DOC_NAME=fat:reuters_qtrly_source_window.fat&amp;display_string=Audit&amp;DYN_ARGS=TRUE&amp;VAR:ID1=01880210&amp;VAR:RCODE=STLD&amp;VAR:SDATE=20110699&amp;VAR:FREQ=Quarterly&amp;VAR:RELITEM=RP&amp;VAR:CURRENCY=&amp;VAR:CURRSOURCE=EX","SHARE&amp;VAR:NATFREQ=QUARTERLY&amp;VAR:RFIELD=FINALIZED&amp;VAR:DB_TYPE=&amp;VAR:UNITS=M&amp;window=popup&amp;width=450&amp;height=300&amp;START_MAXIMIZED=FALSE"}</definedName>
    <definedName name="_12__FDSAUDITLINK__" hidden="1">{"fdsup://IBCentral/FAT Viewer?action=UPDATE&amp;creator=factset&amp;DOC_NAME=fat:reuters_qtrly_source_window.fat&amp;display_string=Audit&amp;DYN_ARGS=TRUE&amp;VAR:ID1=01880210&amp;VAR:RCODE=STLD&amp;VAR:SDATE=20110699&amp;VAR:FREQ=Quarterly&amp;VAR:RELITEM=RP&amp;VAR:CURRENCY=&amp;VAR:CURRSOURCE=EX","SHARE&amp;VAR:NATFREQ=QUARTERLY&amp;VAR:RFIELD=FINALIZED&amp;VAR:DB_TYPE=&amp;VAR:UNITS=M&amp;window=popup&amp;width=450&amp;height=300&amp;START_MAXIMIZED=FALSE"}</definedName>
    <definedName name="_120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20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200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00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01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01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02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02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03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03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0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0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05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05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0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0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07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07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08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08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09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09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1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21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210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10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11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211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21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21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213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213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214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214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215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15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16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216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217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217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218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18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19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219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22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22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220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220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221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221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222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22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23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223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224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224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22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22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226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26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2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2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28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28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29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29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3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3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30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230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231__FDSAUDITLINK__" localSheetId="1" hidden="1">{"fdsup://IBCentral/FAT Viewer?action=UPDATE&amp;creator=factset&amp;DOC_NAME=fat:reuters_qtrly_shs_src_window.fat&amp;display_string=Audit&amp;DYN_ARGS=TRUE&amp;VAR:ID1=87237510&amp;VAR:RCODE=FDSSHSOUTDEPS&amp;VAR:SDATE=20100999&amp;VAR:FREQ=Quarterly&amp;VAR:RELITEM=RP&amp;VAR:CURRENCY=&amp;VAR:CUR","RSOURCE=EXSHARE&amp;VAR:NATFREQ=QUARTERLY&amp;VAR:RFIELD=FINALIZED&amp;VAR:DB_TYPE=&amp;VAR:UNITS=M&amp;window=popup&amp;width=450&amp;height=300&amp;START_MAXIMIZED=FALSE"}</definedName>
    <definedName name="_1231__FDSAUDITLINK__" hidden="1">{"fdsup://IBCentral/FAT Viewer?action=UPDATE&amp;creator=factset&amp;DOC_NAME=fat:reuters_qtrly_shs_src_window.fat&amp;display_string=Audit&amp;DYN_ARGS=TRUE&amp;VAR:ID1=87237510&amp;VAR:RCODE=FDSSHSOUTDEPS&amp;VAR:SDATE=20100999&amp;VAR:FREQ=Quarterly&amp;VAR:RELITEM=RP&amp;VAR:CURRENCY=&amp;VAR:CUR","RSOURCE=EXSHARE&amp;VAR:NATFREQ=QUARTERLY&amp;VAR:RFIELD=FINALIZED&amp;VAR:DB_TYPE=&amp;VAR:UNITS=M&amp;window=popup&amp;width=450&amp;height=300&amp;START_MAXIMIZED=FALSE"}</definedName>
    <definedName name="_1232__FDSAUDITLINK__" localSheetId="1"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1232__FDSAUDITLINK__"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1233__FDSAUDITLINK__" localSheetId="1" hidden="1">{"fdsup://IBCentral/FAT Viewer?action=UPDATE&amp;creator=factset&amp;DOC_NAME=fat:reuters_qtrly_source_window.fat&amp;display_string=Audit&amp;DYN_ARGS=TRUE&amp;VAR:ID1=72348410&amp;VAR:RCODE=STLD&amp;VAR:SDATE=20100999&amp;VAR:FREQ=Quarterly&amp;VAR:RELITEM=RP&amp;VAR:CURRENCY=&amp;VAR:CURRSOURCE=EX","SHARE&amp;VAR:NATFREQ=QUARTERLY&amp;VAR:RFIELD=FINALIZED&amp;VAR:DB_TYPE=&amp;VAR:UNITS=M&amp;window=popup&amp;width=450&amp;height=300&amp;START_MAXIMIZED=FALSE"}</definedName>
    <definedName name="_1233__FDSAUDITLINK__" hidden="1">{"fdsup://IBCentral/FAT Viewer?action=UPDATE&amp;creator=factset&amp;DOC_NAME=fat:reuters_qtrly_source_window.fat&amp;display_string=Audit&amp;DYN_ARGS=TRUE&amp;VAR:ID1=72348410&amp;VAR:RCODE=STLD&amp;VAR:SDATE=20100999&amp;VAR:FREQ=Quarterly&amp;VAR:RELITEM=RP&amp;VAR:CURRENCY=&amp;VAR:CURRSOURCE=EX","SHARE&amp;VAR:NATFREQ=QUARTERLY&amp;VAR:RFIELD=FINALIZED&amp;VAR:DB_TYPE=&amp;VAR:UNITS=M&amp;window=popup&amp;width=450&amp;height=300&amp;START_MAXIMIZED=FALSE"}</definedName>
    <definedName name="_1234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34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35__FDSAUDITLINK__" localSheetId="1"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235__FDSAUDITLINK__"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1236__FDSAUDITLINK__" localSheetId="1" hidden="1">{"fdsup://IBCentral/FAT Viewer?action=UPDATE&amp;creator=factset&amp;DOC_NAME=fat:reuters_qtrly_source_window.fat&amp;display_string=Audit&amp;DYN_ARGS=TRUE&amp;VAR:ID1=45822P10&amp;VAR:RCODE=STLD&amp;VAR:SDATE=20100999&amp;VAR:FREQ=Quarterly&amp;VAR:RELITEM=RP&amp;VAR:CURRENCY=&amp;VAR:CURRSOURCE=EX","SHARE&amp;VAR:NATFREQ=QUARTERLY&amp;VAR:RFIELD=FINALIZED&amp;VAR:DB_TYPE=&amp;VAR:UNITS=M&amp;window=popup&amp;width=450&amp;height=300&amp;START_MAXIMIZED=FALSE"}</definedName>
    <definedName name="_1236__FDSAUDITLINK__" hidden="1">{"fdsup://IBCentral/FAT Viewer?action=UPDATE&amp;creator=factset&amp;DOC_NAME=fat:reuters_qtrly_source_window.fat&amp;display_string=Audit&amp;DYN_ARGS=TRUE&amp;VAR:ID1=45822P10&amp;VAR:RCODE=STLD&amp;VAR:SDATE=20100999&amp;VAR:FREQ=Quarterly&amp;VAR:RELITEM=RP&amp;VAR:CURRENCY=&amp;VAR:CURRSOURCE=EX","SHARE&amp;VAR:NATFREQ=QUARTERLY&amp;VAR:RFIELD=FINALIZED&amp;VAR:DB_TYPE=&amp;VAR:UNITS=M&amp;window=popup&amp;width=450&amp;height=300&amp;START_MAXIMIZED=FALSE"}</definedName>
    <definedName name="_1237__FDSAUDITLINK__" localSheetId="1" hidden="1">{"fdsup://IBCentral/FAT Viewer?action=UPDATE&amp;creator=factset&amp;DOC_NAME=fat:reuters_qtrly_source_window.fat&amp;display_string=Audit&amp;DYN_ARGS=TRUE&amp;VAR:ID1=01880210&amp;VAR:RCODE=FDSPFDSTKTOTAL&amp;VAR:SDATE=20100999&amp;VAR:FREQ=Quarterly&amp;VAR:RELITEM=RP&amp;VAR:CURRENCY=&amp;VAR:CUR","RSOURCE=EXSHARE&amp;VAR:NATFREQ=QUARTERLY&amp;VAR:RFIELD=FINALIZED&amp;VAR:DB_TYPE=&amp;VAR:UNITS=M&amp;window=popup&amp;width=450&amp;height=300&amp;START_MAXIMIZED=FALSE"}</definedName>
    <definedName name="_1237__FDSAUDITLINK__" hidden="1">{"fdsup://IBCentral/FAT Viewer?action=UPDATE&amp;creator=factset&amp;DOC_NAME=fat:reuters_qtrly_source_window.fat&amp;display_string=Audit&amp;DYN_ARGS=TRUE&amp;VAR:ID1=01880210&amp;VAR:RCODE=FDSPFDSTKTOTAL&amp;VAR:SDATE=20100999&amp;VAR:FREQ=Quarterly&amp;VAR:RELITEM=RP&amp;VAR:CURRENCY=&amp;VAR:CUR","RSOURCE=EXSHARE&amp;VAR:NATFREQ=QUARTERLY&amp;VAR:RFIELD=FINALIZED&amp;VAR:DB_TYPE=&amp;VAR:UNITS=M&amp;window=popup&amp;width=450&amp;height=300&amp;START_MAXIMIZED=FALSE"}</definedName>
    <definedName name="_1238__FDSAUDITLINK__" localSheetId="1" hidden="1">{"fdsup://IBCentral/FAT Viewer?action=UPDATE&amp;creator=factset&amp;DOC_NAME=fat:reuters_qtrly_shs_src_window.fat&amp;display_string=Audit&amp;DYN_ARGS=TRUE&amp;VAR:ID1=01880210&amp;VAR:RCODE=FDSSHSOUTDEPS&amp;VAR:SDATE=20100999&amp;VAR:FREQ=Quarterly&amp;VAR:RELITEM=RP&amp;VAR:CURRENCY=&amp;VAR:CUR","RSOURCE=EXSHARE&amp;VAR:NATFREQ=QUARTERLY&amp;VAR:RFIELD=FINALIZED&amp;VAR:DB_TYPE=&amp;VAR:UNITS=M&amp;window=popup&amp;width=450&amp;height=300&amp;START_MAXIMIZED=FALSE"}</definedName>
    <definedName name="_1238__FDSAUDITLINK__" hidden="1">{"fdsup://IBCentral/FAT Viewer?action=UPDATE&amp;creator=factset&amp;DOC_NAME=fat:reuters_qtrly_shs_src_window.fat&amp;display_string=Audit&amp;DYN_ARGS=TRUE&amp;VAR:ID1=01880210&amp;VAR:RCODE=FDSSHSOUTDEPS&amp;VAR:SDATE=20100999&amp;VAR:FREQ=Quarterly&amp;VAR:RELITEM=RP&amp;VAR:CURRENCY=&amp;VAR:CUR","RSOURCE=EXSHARE&amp;VAR:NATFREQ=QUARTERLY&amp;VAR:RFIELD=FINALIZED&amp;VAR:DB_TYPE=&amp;VAR:UNITS=M&amp;window=popup&amp;width=450&amp;height=300&amp;START_MAXIMIZED=FALSE"}</definedName>
    <definedName name="_1239__FDSAUDITLINK__" localSheetId="1" hidden="1">{"fdsup://IBCentral/FAT Viewer?action=UPDATE&amp;creator=factset&amp;DOC_NAME=fat:reuters_qtrly_source_window.fat&amp;display_string=Audit&amp;DYN_ARGS=TRUE&amp;VAR:ID1=95709T10&amp;VAR:RCODE=STLD&amp;VAR:SDATE=20100999&amp;VAR:FREQ=Quarterly&amp;VAR:RELITEM=RP&amp;VAR:CURRENCY=&amp;VAR:CURRSOURCE=EX","SHARE&amp;VAR:NATFREQ=QUARTERLY&amp;VAR:RFIELD=FINALIZED&amp;VAR:DB_TYPE=&amp;VAR:UNITS=M&amp;window=popup&amp;width=450&amp;height=300&amp;START_MAXIMIZED=FALSE"}</definedName>
    <definedName name="_1239__FDSAUDITLINK__" hidden="1">{"fdsup://IBCentral/FAT Viewer?action=UPDATE&amp;creator=factset&amp;DOC_NAME=fat:reuters_qtrly_source_window.fat&amp;display_string=Audit&amp;DYN_ARGS=TRUE&amp;VAR:ID1=95709T10&amp;VAR:RCODE=STLD&amp;VAR:SDATE=20100999&amp;VAR:FREQ=Quarterly&amp;VAR:RELITEM=RP&amp;VAR:CURRENCY=&amp;VAR:CURRSOURCE=EX","SHARE&amp;VAR:NATFREQ=QUARTERLY&amp;VAR:RFIELD=FINALIZED&amp;VAR:DB_TYPE=&amp;VAR:UNITS=M&amp;window=popup&amp;width=450&amp;height=300&amp;START_MAXIMIZED=FALSE"}</definedName>
    <definedName name="_124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24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240__FDSAUDITLINK__" localSheetId="1" hidden="1">{"fdsup://IBCentral/FAT Viewer?action=UPDATE&amp;creator=factset&amp;DOC_NAME=fat:reuters_qtrly_source_window.fat&amp;display_string=Audit&amp;DYN_ARGS=TRUE&amp;VAR:ID1=39116410&amp;VAR:RCODE=FDSPFDSTKTOTAL&amp;VAR:SDATE=20100999&amp;VAR:FREQ=Quarterly&amp;VAR:RELITEM=RP&amp;VAR:CURRENCY=&amp;VAR:CUR","RSOURCE=EXSHARE&amp;VAR:NATFREQ=QUARTERLY&amp;VAR:RFIELD=FINALIZED&amp;VAR:DB_TYPE=&amp;VAR:UNITS=M&amp;window=popup&amp;width=450&amp;height=300&amp;START_MAXIMIZED=FALSE"}</definedName>
    <definedName name="_1240__FDSAUDITLINK__" hidden="1">{"fdsup://IBCentral/FAT Viewer?action=UPDATE&amp;creator=factset&amp;DOC_NAME=fat:reuters_qtrly_source_window.fat&amp;display_string=Audit&amp;DYN_ARGS=TRUE&amp;VAR:ID1=39116410&amp;VAR:RCODE=FDSPFDSTKTOTAL&amp;VAR:SDATE=20100999&amp;VAR:FREQ=Quarterly&amp;VAR:RELITEM=RP&amp;VAR:CURRENCY=&amp;VAR:CUR","RSOURCE=EXSHARE&amp;VAR:NATFREQ=QUARTERLY&amp;VAR:RFIELD=FINALIZED&amp;VAR:DB_TYPE=&amp;VAR:UNITS=M&amp;window=popup&amp;width=450&amp;height=300&amp;START_MAXIMIZED=FALSE"}</definedName>
    <definedName name="_1241__FDSAUDITLINK__" localSheetId="1" hidden="1">{"fdsup://IBCentral/FAT Viewer?action=UPDATE&amp;creator=factset&amp;DOC_NAME=fat:reuters_qtrly_shs_src_window.fat&amp;display_string=Audit&amp;DYN_ARGS=TRUE&amp;VAR:ID1=39116410&amp;VAR:RCODE=FDSSHSOUTDEPS&amp;VAR:SDATE=20100999&amp;VAR:FREQ=Quarterly&amp;VAR:RELITEM=RP&amp;VAR:CURRENCY=&amp;VAR:CUR","RSOURCE=EXSHARE&amp;VAR:NATFREQ=QUARTERLY&amp;VAR:RFIELD=FINALIZED&amp;VAR:DB_TYPE=&amp;VAR:UNITS=M&amp;window=popup&amp;width=450&amp;height=300&amp;START_MAXIMIZED=FALSE"}</definedName>
    <definedName name="_1241__FDSAUDITLINK__" hidden="1">{"fdsup://IBCentral/FAT Viewer?action=UPDATE&amp;creator=factset&amp;DOC_NAME=fat:reuters_qtrly_shs_src_window.fat&amp;display_string=Audit&amp;DYN_ARGS=TRUE&amp;VAR:ID1=39116410&amp;VAR:RCODE=FDSSHSOUTDEPS&amp;VAR:SDATE=20100999&amp;VAR:FREQ=Quarterly&amp;VAR:RELITEM=RP&amp;VAR:CURRENCY=&amp;VAR:CUR","RSOURCE=EXSHARE&amp;VAR:NATFREQ=QUARTERLY&amp;VAR:RFIELD=FINALIZED&amp;VAR:DB_TYPE=&amp;VAR:UNITS=M&amp;window=popup&amp;width=450&amp;height=300&amp;START_MAXIMIZED=FALSE"}</definedName>
    <definedName name="_1242__FDSAUDITLINK__" localSheetId="1"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1242__FDSAUDITLINK__"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1243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43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44__FDSAUDITLINK__" localSheetId="1"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244__FDSAUDITLINK__"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1245__FDSAUDITLINK__" localSheetId="1" hidden="1">{"fdsup://IBCentral/FAT Viewer?action=UPDATE&amp;creator=factset&amp;DOC_NAME=fat:reuters_qtrly_source_window.fat&amp;display_string=Audit&amp;DYN_ARGS=TRUE&amp;VAR:ID1=12589610&amp;VAR:RCODE=STLD&amp;VAR:SDATE=20100999&amp;VAR:FREQ=Quarterly&amp;VAR:RELITEM=RP&amp;VAR:CURRENCY=&amp;VAR:CURRSOURCE=EX","SHARE&amp;VAR:NATFREQ=QUARTERLY&amp;VAR:RFIELD=FINALIZED&amp;VAR:DB_TYPE=&amp;VAR:UNITS=M&amp;window=popup&amp;width=450&amp;height=300&amp;START_MAXIMIZED=FALSE"}</definedName>
    <definedName name="_1245__FDSAUDITLINK__" hidden="1">{"fdsup://IBCentral/FAT Viewer?action=UPDATE&amp;creator=factset&amp;DOC_NAME=fat:reuters_qtrly_source_window.fat&amp;display_string=Audit&amp;DYN_ARGS=TRUE&amp;VAR:ID1=12589610&amp;VAR:RCODE=STLD&amp;VAR:SDATE=20100999&amp;VAR:FREQ=Quarterly&amp;VAR:RELITEM=RP&amp;VAR:CURRENCY=&amp;VAR:CURRSOURCE=EX","SHARE&amp;VAR:NATFREQ=QUARTERLY&amp;VAR:RFIELD=FINALIZED&amp;VAR:DB_TYPE=&amp;VAR:UNITS=M&amp;window=popup&amp;width=450&amp;height=300&amp;START_MAXIMIZED=FALSE"}</definedName>
    <definedName name="_1246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246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247__FDSAUDITLINK__" localSheetId="1" hidden="1">{"fdsup://IBCentral/FAT Viewer?action=UPDATE&amp;creator=factset&amp;DOC_NAME=fat:reuters_qtrly_shs_src_window.fat&amp;display_string=Audit&amp;DYN_ARGS=TRUE&amp;VAR:ID1=67073Y10&amp;VAR:RCODE=FDSSHSOUTDEPS&amp;VAR:SDATE=20100999&amp;VAR:FREQ=Quarterly&amp;VAR:RELITEM=RP&amp;VAR:CURRENCY=&amp;VAR:CUR","RSOURCE=EXSHARE&amp;VAR:NATFREQ=QUARTERLY&amp;VAR:RFIELD=FINALIZED&amp;VAR:DB_TYPE=&amp;VAR:UNITS=M&amp;window=popup&amp;width=450&amp;height=300&amp;START_MAXIMIZED=FALSE"}</definedName>
    <definedName name="_1247__FDSAUDITLINK__" hidden="1">{"fdsup://IBCentral/FAT Viewer?action=UPDATE&amp;creator=factset&amp;DOC_NAME=fat:reuters_qtrly_shs_src_window.fat&amp;display_string=Audit&amp;DYN_ARGS=TRUE&amp;VAR:ID1=67073Y10&amp;VAR:RCODE=FDSSHSOUTDEPS&amp;VAR:SDATE=20100999&amp;VAR:FREQ=Quarterly&amp;VAR:RELITEM=RP&amp;VAR:CURRENCY=&amp;VAR:CUR","RSOURCE=EXSHARE&amp;VAR:NATFREQ=QUARTERLY&amp;VAR:RFIELD=FINALIZED&amp;VAR:DB_TYPE=&amp;VAR:UNITS=M&amp;window=popup&amp;width=450&amp;height=300&amp;START_MAXIMIZED=FALSE"}</definedName>
    <definedName name="_124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4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49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49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50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50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5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5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52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52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53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53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54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54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55__FDSAUDITLINK__" localSheetId="1" hidden="1">{"fdsup://IBCentral/FAT Viewer?action=UPDATE&amp;creator=factset&amp;DOC_NAME=fat:reuters_qtrly_source_window.fat&amp;display_string=Audit&amp;DYN_ARGS=TRUE&amp;VAR:ID1=87237510&amp;VAR:RCODE=STLD&amp;VAR:SDATE=20100999&amp;VAR:FREQ=Quarterly&amp;VAR:RELITEM=RP&amp;VAR:CURRENCY=&amp;VAR:CURRSOURCE=EX","SHARE&amp;VAR:NATFREQ=QUARTERLY&amp;VAR:RFIELD=FINALIZED&amp;VAR:DB_TYPE=&amp;VAR:UNITS=M&amp;window=popup&amp;width=450&amp;height=300&amp;START_MAXIMIZED=FALSE"}</definedName>
    <definedName name="_1255__FDSAUDITLINK__" hidden="1">{"fdsup://IBCentral/FAT Viewer?action=UPDATE&amp;creator=factset&amp;DOC_NAME=fat:reuters_qtrly_source_window.fat&amp;display_string=Audit&amp;DYN_ARGS=TRUE&amp;VAR:ID1=87237510&amp;VAR:RCODE=STLD&amp;VAR:SDATE=20100999&amp;VAR:FREQ=Quarterly&amp;VAR:RELITEM=RP&amp;VAR:CURRENCY=&amp;VAR:CURRSOURCE=EX","SHARE&amp;VAR:NATFREQ=QUARTERLY&amp;VAR:RFIELD=FINALIZED&amp;VAR:DB_TYPE=&amp;VAR:UNITS=M&amp;window=popup&amp;width=450&amp;height=300&amp;START_MAXIMIZED=FALSE"}</definedName>
    <definedName name="_125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5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57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257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258__FDSAUDITLINK__" localSheetId="1" hidden="1">{"fdsup://IBCentral/FAT Viewer?action=UPDATE&amp;creator=factset&amp;DOC_NAME=fat:reuters_qtrly_shs_src_window.fat&amp;display_string=Audit&amp;DYN_ARGS=TRUE&amp;VAR:ID1=72348410&amp;VAR:RCODE=FDSSHSOUTDEPS&amp;VAR:SDATE=20100999&amp;VAR:FREQ=Quarterly&amp;VAR:RELITEM=RP&amp;VAR:CURRENCY=&amp;VAR:CUR","RSOURCE=EXSHARE&amp;VAR:NATFREQ=QUARTERLY&amp;VAR:RFIELD=FINALIZED&amp;VAR:DB_TYPE=&amp;VAR:UNITS=M&amp;window=popup&amp;width=450&amp;height=300&amp;START_MAXIMIZED=FALSE"}</definedName>
    <definedName name="_1258__FDSAUDITLINK__" hidden="1">{"fdsup://IBCentral/FAT Viewer?action=UPDATE&amp;creator=factset&amp;DOC_NAME=fat:reuters_qtrly_shs_src_window.fat&amp;display_string=Audit&amp;DYN_ARGS=TRUE&amp;VAR:ID1=72348410&amp;VAR:RCODE=FDSSHSOUTDEPS&amp;VAR:SDATE=20100999&amp;VAR:FREQ=Quarterly&amp;VAR:RELITEM=RP&amp;VAR:CURRENCY=&amp;VAR:CUR","RSOURCE=EXSHARE&amp;VAR:NATFREQ=QUARTERLY&amp;VAR:RFIELD=FINALIZED&amp;VAR:DB_TYPE=&amp;VAR:UNITS=M&amp;window=popup&amp;width=450&amp;height=300&amp;START_MAXIMIZED=FALSE"}</definedName>
    <definedName name="_1259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59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6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26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260__FDSAUDITLINK__" localSheetId="1" hidden="1">{"fdsup://IBCentral/FAT Viewer?action=UPDATE&amp;creator=factset&amp;DOC_NAME=fat:reuters_qtrly_source_window.fat&amp;display_string=Audit&amp;DYN_ARGS=TRUE&amp;VAR:ID1=45822P10&amp;VAR:RCODE=FDSPFDSTKTOTAL&amp;VAR:SDATE=20100999&amp;VAR:FREQ=Quarterly&amp;VAR:RELITEM=RP&amp;VAR:CURRENCY=&amp;VAR:CUR","RSOURCE=EXSHARE&amp;VAR:NATFREQ=QUARTERLY&amp;VAR:RFIELD=FINALIZED&amp;VAR:DB_TYPE=&amp;VAR:UNITS=M&amp;window=popup&amp;width=450&amp;height=300&amp;START_MAXIMIZED=FALSE"}</definedName>
    <definedName name="_1260__FDSAUDITLINK__" hidden="1">{"fdsup://IBCentral/FAT Viewer?action=UPDATE&amp;creator=factset&amp;DOC_NAME=fat:reuters_qtrly_source_window.fat&amp;display_string=Audit&amp;DYN_ARGS=TRUE&amp;VAR:ID1=45822P10&amp;VAR:RCODE=FDSPFDSTKTOTAL&amp;VAR:SDATE=20100999&amp;VAR:FREQ=Quarterly&amp;VAR:RELITEM=RP&amp;VAR:CURRENCY=&amp;VAR:CUR","RSOURCE=EXSHARE&amp;VAR:NATFREQ=QUARTERLY&amp;VAR:RFIELD=FINALIZED&amp;VAR:DB_TYPE=&amp;VAR:UNITS=M&amp;window=popup&amp;width=450&amp;height=300&amp;START_MAXIMIZED=FALSE"}</definedName>
    <definedName name="_1261__FDSAUDITLINK__" localSheetId="1" hidden="1">{"fdsup://IBCentral/FAT Viewer?action=UPDATE&amp;creator=factset&amp;DOC_NAME=fat:reuters_qtrly_shs_src_window.fat&amp;display_string=Audit&amp;DYN_ARGS=TRUE&amp;VAR:ID1=45822P10&amp;VAR:RCODE=FDSSHSOUTDEPS&amp;VAR:SDATE=20100999&amp;VAR:FREQ=Quarterly&amp;VAR:RELITEM=RP&amp;VAR:CURRENCY=&amp;VAR:CUR","RSOURCE=EXSHARE&amp;VAR:NATFREQ=QUARTERLY&amp;VAR:RFIELD=FINALIZED&amp;VAR:DB_TYPE=&amp;VAR:UNITS=M&amp;window=popup&amp;width=450&amp;height=300&amp;START_MAXIMIZED=FALSE"}</definedName>
    <definedName name="_1261__FDSAUDITLINK__" hidden="1">{"fdsup://IBCentral/FAT Viewer?action=UPDATE&amp;creator=factset&amp;DOC_NAME=fat:reuters_qtrly_shs_src_window.fat&amp;display_string=Audit&amp;DYN_ARGS=TRUE&amp;VAR:ID1=45822P10&amp;VAR:RCODE=FDSSHSOUTDEPS&amp;VAR:SDATE=20100999&amp;VAR:FREQ=Quarterly&amp;VAR:RELITEM=RP&amp;VAR:CURRENCY=&amp;VAR:CUR","RSOURCE=EXSHARE&amp;VAR:NATFREQ=QUARTERLY&amp;VAR:RFIELD=FINALIZED&amp;VAR:DB_TYPE=&amp;VAR:UNITS=M&amp;window=popup&amp;width=450&amp;height=300&amp;START_MAXIMIZED=FALSE"}</definedName>
    <definedName name="_1262__FDSAUDITLINK__" localSheetId="1" hidden="1">{"fdsup://IBCentral/FAT Viewer?action=UPDATE&amp;creator=factset&amp;DOC_NAME=fat:reuters_qtrly_source_window.fat&amp;display_string=Audit&amp;DYN_ARGS=TRUE&amp;VAR:ID1=01880210&amp;VAR:RCODE=STLD&amp;VAR:SDATE=20100999&amp;VAR:FREQ=Quarterly&amp;VAR:RELITEM=RP&amp;VAR:CURRENCY=&amp;VAR:CURRSOURCE=EX","SHARE&amp;VAR:NATFREQ=QUARTERLY&amp;VAR:RFIELD=FINALIZED&amp;VAR:DB_TYPE=&amp;VAR:UNITS=M&amp;window=popup&amp;width=450&amp;height=300&amp;START_MAXIMIZED=FALSE"}</definedName>
    <definedName name="_1262__FDSAUDITLINK__" hidden="1">{"fdsup://IBCentral/FAT Viewer?action=UPDATE&amp;creator=factset&amp;DOC_NAME=fat:reuters_qtrly_source_window.fat&amp;display_string=Audit&amp;DYN_ARGS=TRUE&amp;VAR:ID1=01880210&amp;VAR:RCODE=STLD&amp;VAR:SDATE=20100999&amp;VAR:FREQ=Quarterly&amp;VAR:RELITEM=RP&amp;VAR:CURRENCY=&amp;VAR:CURRSOURCE=EX","SHARE&amp;VAR:NATFREQ=QUARTERLY&amp;VAR:RFIELD=FINALIZED&amp;VAR:DB_TYPE=&amp;VAR:UNITS=M&amp;window=popup&amp;width=450&amp;height=300&amp;START_MAXIMIZED=FALSE"}</definedName>
    <definedName name="_1263__FDSAUDITLINK__" localSheetId="1" hidden="1">{"fdsup://IBCentral/FAT Viewer?action=UPDATE&amp;creator=factset&amp;DOC_NAME=fat:reuters_qtrly_source_window.fat&amp;display_string=Audit&amp;DYN_ARGS=TRUE&amp;VAR:ID1=95709T10&amp;VAR:RCODE=FDSPFDSTKTOTAL&amp;VAR:SDATE=20100999&amp;VAR:FREQ=Quarterly&amp;VAR:RELITEM=RP&amp;VAR:CURRENCY=&amp;VAR:CUR","RSOURCE=EXSHARE&amp;VAR:NATFREQ=QUARTERLY&amp;VAR:RFIELD=FINALIZED&amp;VAR:DB_TYPE=&amp;VAR:UNITS=M&amp;window=popup&amp;width=450&amp;height=300&amp;START_MAXIMIZED=FALSE"}</definedName>
    <definedName name="_1263__FDSAUDITLINK__" hidden="1">{"fdsup://IBCentral/FAT Viewer?action=UPDATE&amp;creator=factset&amp;DOC_NAME=fat:reuters_qtrly_source_window.fat&amp;display_string=Audit&amp;DYN_ARGS=TRUE&amp;VAR:ID1=95709T10&amp;VAR:RCODE=FDSPFDSTKTOTAL&amp;VAR:SDATE=20100999&amp;VAR:FREQ=Quarterly&amp;VAR:RELITEM=RP&amp;VAR:CURRENCY=&amp;VAR:CUR","RSOURCE=EXSHARE&amp;VAR:NATFREQ=QUARTERLY&amp;VAR:RFIELD=FINALIZED&amp;VAR:DB_TYPE=&amp;VAR:UNITS=M&amp;window=popup&amp;width=450&amp;height=300&amp;START_MAXIMIZED=FALSE"}</definedName>
    <definedName name="_1264__FDSAUDITLINK__" localSheetId="1" hidden="1">{"fdsup://IBCentral/FAT Viewer?action=UPDATE&amp;creator=factset&amp;DOC_NAME=fat:reuters_qtrly_shs_src_window.fat&amp;display_string=Audit&amp;DYN_ARGS=TRUE&amp;VAR:ID1=95709T10&amp;VAR:RCODE=FDSSHSOUTDEPS&amp;VAR:SDATE=20100999&amp;VAR:FREQ=Quarterly&amp;VAR:RELITEM=RP&amp;VAR:CURRENCY=&amp;VAR:CUR","RSOURCE=EXSHARE&amp;VAR:NATFREQ=QUARTERLY&amp;VAR:RFIELD=FINALIZED&amp;VAR:DB_TYPE=&amp;VAR:UNITS=M&amp;window=popup&amp;width=450&amp;height=300&amp;START_MAXIMIZED=FALSE"}</definedName>
    <definedName name="_1264__FDSAUDITLINK__" hidden="1">{"fdsup://IBCentral/FAT Viewer?action=UPDATE&amp;creator=factset&amp;DOC_NAME=fat:reuters_qtrly_shs_src_window.fat&amp;display_string=Audit&amp;DYN_ARGS=TRUE&amp;VAR:ID1=95709T10&amp;VAR:RCODE=FDSSHSOUTDEPS&amp;VAR:SDATE=20100999&amp;VAR:FREQ=Quarterly&amp;VAR:RELITEM=RP&amp;VAR:CURRENCY=&amp;VAR:CUR","RSOURCE=EXSHARE&amp;VAR:NATFREQ=QUARTERLY&amp;VAR:RFIELD=FINALIZED&amp;VAR:DB_TYPE=&amp;VAR:UNITS=M&amp;window=popup&amp;width=450&amp;height=300&amp;START_MAXIMIZED=FALSE"}</definedName>
    <definedName name="_1265__FDSAUDITLINK__" localSheetId="1" hidden="1">{"fdsup://IBCentral/FAT Viewer?action=UPDATE&amp;creator=factset&amp;DOC_NAME=fat:reuters_qtrly_source_window.fat&amp;display_string=Audit&amp;DYN_ARGS=TRUE&amp;VAR:ID1=39116410&amp;VAR:RCODE=STLD&amp;VAR:SDATE=20100999&amp;VAR:FREQ=Quarterly&amp;VAR:RELITEM=RP&amp;VAR:CURRENCY=&amp;VAR:CURRSOURCE=EX","SHARE&amp;VAR:NATFREQ=QUARTERLY&amp;VAR:RFIELD=FINALIZED&amp;VAR:DB_TYPE=&amp;VAR:UNITS=M&amp;window=popup&amp;width=450&amp;height=300&amp;START_MAXIMIZED=FALSE"}</definedName>
    <definedName name="_1265__FDSAUDITLINK__" hidden="1">{"fdsup://IBCentral/FAT Viewer?action=UPDATE&amp;creator=factset&amp;DOC_NAME=fat:reuters_qtrly_source_window.fat&amp;display_string=Audit&amp;DYN_ARGS=TRUE&amp;VAR:ID1=39116410&amp;VAR:RCODE=STLD&amp;VAR:SDATE=20100999&amp;VAR:FREQ=Quarterly&amp;VAR:RELITEM=RP&amp;VAR:CURRENCY=&amp;VAR:CURRSOURCE=EX","SHARE&amp;VAR:NATFREQ=QUARTERLY&amp;VAR:RFIELD=FINALIZED&amp;VAR:DB_TYPE=&amp;VAR:UNITS=M&amp;window=popup&amp;width=450&amp;height=300&amp;START_MAXIMIZED=FALSE"}</definedName>
    <definedName name="_1266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266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267__FDSAUDITLINK__" localSheetId="1" hidden="1">{"fdsup://IBCentral/FAT Viewer?action=UPDATE&amp;creator=factset&amp;DOC_NAME=fat:reuters_qtrly_shs_src_window.fat&amp;display_string=Audit&amp;DYN_ARGS=TRUE&amp;VAR:ID1=67083710&amp;VAR:RCODE=FDSSHSOUTDEPS&amp;VAR:SDATE=20100999&amp;VAR:FREQ=Quarterly&amp;VAR:RELITEM=RP&amp;VAR:CURRENCY=&amp;VAR:CUR","RSOURCE=EXSHARE&amp;VAR:NATFREQ=QUARTERLY&amp;VAR:RFIELD=FINALIZED&amp;VAR:DB_TYPE=&amp;VAR:UNITS=M&amp;window=popup&amp;width=450&amp;height=300&amp;START_MAXIMIZED=FALSE"}</definedName>
    <definedName name="_1267__FDSAUDITLINK__" hidden="1">{"fdsup://IBCentral/FAT Viewer?action=UPDATE&amp;creator=factset&amp;DOC_NAME=fat:reuters_qtrly_shs_src_window.fat&amp;display_string=Audit&amp;DYN_ARGS=TRUE&amp;VAR:ID1=67083710&amp;VAR:RCODE=FDSSHSOUTDEPS&amp;VAR:SDATE=20100999&amp;VAR:FREQ=Quarterly&amp;VAR:RELITEM=RP&amp;VAR:CURRENCY=&amp;VAR:CUR","RSOURCE=EXSHARE&amp;VAR:NATFREQ=QUARTERLY&amp;VAR:RFIELD=FINALIZED&amp;VAR:DB_TYPE=&amp;VAR:UNITS=M&amp;window=popup&amp;width=450&amp;height=300&amp;START_MAXIMIZED=FALSE"}</definedName>
    <definedName name="_1268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68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69__FDSAUDITLINK__" localSheetId="1" hidden="1">{"fdsup://IBCentral/FAT Viewer?action=UPDATE&amp;creator=factset&amp;DOC_NAME=fat:reuters_qtrly_source_window.fat&amp;display_string=Audit&amp;DYN_ARGS=TRUE&amp;VAR:ID1=12589610&amp;VAR:RCODE=FDSPFDSTKTOTAL&amp;VAR:SDATE=20100999&amp;VAR:FREQ=Quarterly&amp;VAR:RELITEM=RP&amp;VAR:CURRENCY=&amp;VAR:CUR","RSOURCE=EXSHARE&amp;VAR:NATFREQ=QUARTERLY&amp;VAR:RFIELD=FINALIZED&amp;VAR:DB_TYPE=&amp;VAR:UNITS=M&amp;window=popup&amp;width=450&amp;height=300&amp;START_MAXIMIZED=FALSE"}</definedName>
    <definedName name="_1269__FDSAUDITLINK__" hidden="1">{"fdsup://IBCentral/FAT Viewer?action=UPDATE&amp;creator=factset&amp;DOC_NAME=fat:reuters_qtrly_source_window.fat&amp;display_string=Audit&amp;DYN_ARGS=TRUE&amp;VAR:ID1=12589610&amp;VAR:RCODE=FDSPFDSTKTOTAL&amp;VAR:SDATE=20100999&amp;VAR:FREQ=Quarterly&amp;VAR:RELITEM=RP&amp;VAR:CURRENCY=&amp;VAR:CUR","RSOURCE=EXSHARE&amp;VAR:NATFREQ=QUARTERLY&amp;VAR:RFIELD=FINALIZED&amp;VAR:DB_TYPE=&amp;VAR:UNITS=M&amp;window=popup&amp;width=450&amp;height=300&amp;START_MAXIMIZED=FALSE"}</definedName>
    <definedName name="_127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27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270__FDSAUDITLINK__" localSheetId="1" hidden="1">{"fdsup://IBCentral/FAT Viewer?action=UPDATE&amp;creator=factset&amp;DOC_NAME=fat:reuters_qtrly_shs_src_window.fat&amp;display_string=Audit&amp;DYN_ARGS=TRUE&amp;VAR:ID1=12589610&amp;VAR:RCODE=FDSSHSOUTDEPS&amp;VAR:SDATE=20100999&amp;VAR:FREQ=Quarterly&amp;VAR:RELITEM=RP&amp;VAR:CURRENCY=&amp;VAR:CUR","RSOURCE=EXSHARE&amp;VAR:NATFREQ=QUARTERLY&amp;VAR:RFIELD=FINALIZED&amp;VAR:DB_TYPE=&amp;VAR:UNITS=M&amp;window=popup&amp;width=450&amp;height=300&amp;START_MAXIMIZED=FALSE"}</definedName>
    <definedName name="_1270__FDSAUDITLINK__" hidden="1">{"fdsup://IBCentral/FAT Viewer?action=UPDATE&amp;creator=factset&amp;DOC_NAME=fat:reuters_qtrly_shs_src_window.fat&amp;display_string=Audit&amp;DYN_ARGS=TRUE&amp;VAR:ID1=12589610&amp;VAR:RCODE=FDSSHSOUTDEPS&amp;VAR:SDATE=20100999&amp;VAR:FREQ=Quarterly&amp;VAR:RELITEM=RP&amp;VAR:CURRENCY=&amp;VAR:CUR","RSOURCE=EXSHARE&amp;VAR:NATFREQ=QUARTERLY&amp;VAR:RFIELD=FINALIZED&amp;VAR:DB_TYPE=&amp;VAR:UNITS=M&amp;window=popup&amp;width=450&amp;height=300&amp;START_MAXIMIZED=FALSE"}</definedName>
    <definedName name="_1271__FDSAUDITLINK__" localSheetId="1" hidden="1">{"fdsup://IBCentral/FAT Viewer?action=UPDATE&amp;creator=factset&amp;DOC_NAME=fat:reuters_qtrly_source_window.fat&amp;display_string=Audit&amp;DYN_ARGS=TRUE&amp;VAR:ID1=67073Y10&amp;VAR:RCODE=STLD&amp;VAR:SDATE=20100999&amp;VAR:FREQ=Quarterly&amp;VAR:RELITEM=RP&amp;VAR:CURRENCY=&amp;VAR:CURRSOURCE=EX","SHARE&amp;VAR:NATFREQ=QUARTERLY&amp;VAR:RFIELD=FINALIZED&amp;VAR:DB_TYPE=&amp;VAR:UNITS=M&amp;window=popup&amp;width=450&amp;height=300&amp;START_MAXIMIZED=FALSE"}</definedName>
    <definedName name="_1271__FDSAUDITLINK__" hidden="1">{"fdsup://IBCentral/FAT Viewer?action=UPDATE&amp;creator=factset&amp;DOC_NAME=fat:reuters_qtrly_source_window.fat&amp;display_string=Audit&amp;DYN_ARGS=TRUE&amp;VAR:ID1=67073Y10&amp;VAR:RCODE=STLD&amp;VAR:SDATE=20100999&amp;VAR:FREQ=Quarterly&amp;VAR:RELITEM=RP&amp;VAR:CURRENCY=&amp;VAR:CURRSOURCE=EX","SHARE&amp;VAR:NATFREQ=QUARTERLY&amp;VAR:RFIELD=FINALIZED&amp;VAR:DB_TYPE=&amp;VAR:UNITS=M&amp;window=popup&amp;width=450&amp;height=300&amp;START_MAXIMIZED=FALSE"}</definedName>
    <definedName name="_1272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72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73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273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27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7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7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27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276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76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277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277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278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278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27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27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28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28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280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280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281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281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28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28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28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28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284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84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28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8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286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86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287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287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288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88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289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89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29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29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29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9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291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291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292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92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293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93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294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94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29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29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296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96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297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97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298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98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1299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99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12MEACT">#REF!</definedName>
    <definedName name="_12MEBUD">#REF!</definedName>
    <definedName name="_13__FDSAUDITLINK__" localSheetId="1" hidden="1">{"fdsup://IBCentral/FAT Viewer?action=UPDATE&amp;creator=factset&amp;DOC_NAME=fat:reuters_qtrly_source_window.fat&amp;display_string=Audit&amp;DYN_ARGS=TRUE&amp;VAR:ID1=01880210&amp;VAR:RCODE=FDSPFDSTKTOTAL&amp;VAR:SDATE=20110699&amp;VAR:FREQ=Quarterly&amp;VAR:RELITEM=RP&amp;VAR:CURRENCY=&amp;VAR:CUR","RSOURCE=EXSHARE&amp;VAR:NATFREQ=QUARTERLY&amp;VAR:RFIELD=FINALIZED&amp;VAR:DB_TYPE=&amp;VAR:UNITS=M&amp;window=popup&amp;width=450&amp;height=300&amp;START_MAXIMIZED=FALSE"}</definedName>
    <definedName name="_13__FDSAUDITLINK__" hidden="1">{"fdsup://IBCentral/FAT Viewer?action=UPDATE&amp;creator=factset&amp;DOC_NAME=fat:reuters_qtrly_source_window.fat&amp;display_string=Audit&amp;DYN_ARGS=TRUE&amp;VAR:ID1=01880210&amp;VAR:RCODE=FDSPFDSTKTOTAL&amp;VAR:SDATE=20110699&amp;VAR:FREQ=Quarterly&amp;VAR:RELITEM=RP&amp;VAR:CURRENCY=&amp;VAR:CUR","RSOURCE=EXSHARE&amp;VAR:NATFREQ=QUARTERLY&amp;VAR:RFIELD=FINALIZED&amp;VAR:DB_TYPE=&amp;VAR:UNITS=M&amp;window=popup&amp;width=450&amp;height=300&amp;START_MAXIMIZED=FALSE"}</definedName>
    <definedName name="_130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30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300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300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130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30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130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30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130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30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1304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304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130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30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1306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306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1307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307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1308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308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1309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309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131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31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310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310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311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311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312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312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1313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313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1314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314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1315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315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131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31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1317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317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1318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318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1319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319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132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32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320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320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132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32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1322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322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132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32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1324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324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33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33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34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34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35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35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36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36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37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37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38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38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39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39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4__123Graph_BCHART_29" hidden="1">#REF!</definedName>
    <definedName name="_14__FDSAUDITLINK__" localSheetId="1" hidden="1">{"fdsup://IBCentral/FAT Viewer?action=UPDATE&amp;creator=factset&amp;DOC_NAME=fat:reuters_qtrly_source_window.fat&amp;display_string=Audit&amp;DYN_ARGS=TRUE&amp;VAR:ID1=95709T10&amp;VAR:RCODE=STLD&amp;VAR:SDATE=20110699&amp;VAR:FREQ=Quarterly&amp;VAR:RELITEM=RP&amp;VAR:CURRENCY=&amp;VAR:CURRSOURCE=EX","SHARE&amp;VAR:NATFREQ=QUARTERLY&amp;VAR:RFIELD=FINALIZED&amp;VAR:DB_TYPE=&amp;VAR:UNITS=M&amp;window=popup&amp;width=450&amp;height=300&amp;START_MAXIMIZED=FALSE"}</definedName>
    <definedName name="_14__FDSAUDITLINK__" hidden="1">{"fdsup://IBCentral/FAT Viewer?action=UPDATE&amp;creator=factset&amp;DOC_NAME=fat:reuters_qtrly_source_window.fat&amp;display_string=Audit&amp;DYN_ARGS=TRUE&amp;VAR:ID1=95709T10&amp;VAR:RCODE=STLD&amp;VAR:SDATE=20110699&amp;VAR:FREQ=Quarterly&amp;VAR:RELITEM=RP&amp;VAR:CURRENCY=&amp;VAR:CURRSOURCE=EX","SHARE&amp;VAR:NATFREQ=QUARTERLY&amp;VAR:RFIELD=FINALIZED&amp;VAR:DB_TYPE=&amp;VAR:UNITS=M&amp;window=popup&amp;width=450&amp;height=300&amp;START_MAXIMIZED=FALSE"}</definedName>
    <definedName name="_140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40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41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41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42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42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43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43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44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44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45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45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4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4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47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47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4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4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49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49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5__123Graph_CCHART_1" hidden="1">#REF!</definedName>
    <definedName name="_15__FDSAUDITLINK__" localSheetId="1" hidden="1">{"fdsup://IBCentral/FAT Viewer?action=UPDATE&amp;creator=factset&amp;DOC_NAME=fat:reuters_qtrly_source_window.fat&amp;display_string=Audit&amp;DYN_ARGS=TRUE&amp;VAR:ID1=95709T10&amp;VAR:RCODE=FDSPFDSTKTOTAL&amp;VAR:SDATE=20110699&amp;VAR:FREQ=Quarterly&amp;VAR:RELITEM=RP&amp;VAR:CURRENCY=&amp;VAR:CUR","RSOURCE=EXSHARE&amp;VAR:NATFREQ=QUARTERLY&amp;VAR:RFIELD=FINALIZED&amp;VAR:DB_TYPE=&amp;VAR:UNITS=M&amp;window=popup&amp;width=450&amp;height=300&amp;START_MAXIMIZED=FALSE"}</definedName>
    <definedName name="_15__FDSAUDITLINK__" hidden="1">{"fdsup://IBCentral/FAT Viewer?action=UPDATE&amp;creator=factset&amp;DOC_NAME=fat:reuters_qtrly_source_window.fat&amp;display_string=Audit&amp;DYN_ARGS=TRUE&amp;VAR:ID1=95709T10&amp;VAR:RCODE=FDSPFDSTKTOTAL&amp;VAR:SDATE=20110699&amp;VAR:FREQ=Quarterly&amp;VAR:RELITEM=RP&amp;VAR:CURRENCY=&amp;VAR:CUR","RSOURCE=EXSHARE&amp;VAR:NATFREQ=QUARTERLY&amp;VAR:RFIELD=FINALIZED&amp;VAR:DB_TYPE=&amp;VAR:UNITS=M&amp;window=popup&amp;width=450&amp;height=300&amp;START_MAXIMIZED=FALSE"}</definedName>
    <definedName name="_150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50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51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51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152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52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153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53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54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54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55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55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156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56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57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57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158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58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59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59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16__123Graph_DCHART_1" hidden="1">#REF!</definedName>
    <definedName name="_16__FDSAUDITLINK__" localSheetId="1" hidden="1">{"fdsup://IBCentral/FAT Viewer?action=UPDATE&amp;creator=factset&amp;DOC_NAME=fat:reuters_qtrly_source_window.fat&amp;display_string=Audit&amp;DYN_ARGS=TRUE&amp;VAR:ID1=39116410&amp;VAR:RCODE=STLD&amp;VAR:SDATE=20110699&amp;VAR:FREQ=Quarterly&amp;VAR:RELITEM=RP&amp;VAR:CURRENCY=&amp;VAR:CURRSOURCE=EX","SHARE&amp;VAR:NATFREQ=QUARTERLY&amp;VAR:RFIELD=FINALIZED&amp;VAR:DB_TYPE=&amp;VAR:UNITS=M&amp;window=popup&amp;width=450&amp;height=300&amp;START_MAXIMIZED=FALSE"}</definedName>
    <definedName name="_16__FDSAUDITLINK__" hidden="1">{"fdsup://IBCentral/FAT Viewer?action=UPDATE&amp;creator=factset&amp;DOC_NAME=fat:reuters_qtrly_source_window.fat&amp;display_string=Audit&amp;DYN_ARGS=TRUE&amp;VAR:ID1=39116410&amp;VAR:RCODE=STLD&amp;VAR:SDATE=20110699&amp;VAR:FREQ=Quarterly&amp;VAR:RELITEM=RP&amp;VAR:CURRENCY=&amp;VAR:CURRSOURCE=EX","SHARE&amp;VAR:NATFREQ=QUARTERLY&amp;VAR:RFIELD=FINALIZED&amp;VAR:DB_TYPE=&amp;VAR:UNITS=M&amp;window=popup&amp;width=450&amp;height=300&amp;START_MAXIMIZED=FALSE"}</definedName>
    <definedName name="_160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60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161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61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162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62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163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63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64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64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165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65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66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66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167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67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168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68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169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69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7__123Graph_XCHART_1" hidden="1">#REF!</definedName>
    <definedName name="_17__FDSAUDITLINK__" localSheetId="1" hidden="1">{"fdsup://IBCentral/FAT Viewer?action=UPDATE&amp;creator=factset&amp;DOC_NAME=fat:reuters_qtrly_source_window.fat&amp;display_string=Audit&amp;DYN_ARGS=TRUE&amp;VAR:ID1=39116410&amp;VAR:RCODE=FDSPFDSTKTOTAL&amp;VAR:SDATE=20110699&amp;VAR:FREQ=Quarterly&amp;VAR:RELITEM=RP&amp;VAR:CURRENCY=&amp;VAR:CUR","RSOURCE=EXSHARE&amp;VAR:NATFREQ=QUARTERLY&amp;VAR:RFIELD=FINALIZED&amp;VAR:DB_TYPE=&amp;VAR:UNITS=M&amp;window=popup&amp;width=450&amp;height=300&amp;START_MAXIMIZED=FALSE"}</definedName>
    <definedName name="_17__FDSAUDITLINK__" hidden="1">{"fdsup://IBCentral/FAT Viewer?action=UPDATE&amp;creator=factset&amp;DOC_NAME=fat:reuters_qtrly_source_window.fat&amp;display_string=Audit&amp;DYN_ARGS=TRUE&amp;VAR:ID1=39116410&amp;VAR:RCODE=FDSPFDSTKTOTAL&amp;VAR:SDATE=20110699&amp;VAR:FREQ=Quarterly&amp;VAR:RELITEM=RP&amp;VAR:CURRENCY=&amp;VAR:CUR","RSOURCE=EXSHARE&amp;VAR:NATFREQ=QUARTERLY&amp;VAR:RFIELD=FINALIZED&amp;VAR:DB_TYPE=&amp;VAR:UNITS=M&amp;window=popup&amp;width=450&amp;height=300&amp;START_MAXIMIZED=FALSE"}</definedName>
    <definedName name="_170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70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71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71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72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72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73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73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174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174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175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175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176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76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177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77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178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78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79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79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8__FDSAUDITLINK__" localSheetId="1" hidden="1">{"fdsup://IBCentral/FAT Viewer?action=UPDATE&amp;creator=factset&amp;DOC_NAME=fat:reuters_qtrly_source_window.fat&amp;display_string=Audit&amp;DYN_ARGS=TRUE&amp;VAR:ID1=67083710&amp;VAR:RCODE=STLD&amp;VAR:SDATE=20110699&amp;VAR:FREQ=Quarterly&amp;VAR:RELITEM=RP&amp;VAR:CURRENCY=&amp;VAR:CURRSOURCE=EX","SHARE&amp;VAR:NATFREQ=QUARTERLY&amp;VAR:RFIELD=FINALIZED&amp;VAR:DB_TYPE=&amp;VAR:UNITS=M&amp;window=popup&amp;width=450&amp;height=300&amp;START_MAXIMIZED=FALSE"}</definedName>
    <definedName name="_18__FDSAUDITLINK__" hidden="1">{"fdsup://IBCentral/FAT Viewer?action=UPDATE&amp;creator=factset&amp;DOC_NAME=fat:reuters_qtrly_source_window.fat&amp;display_string=Audit&amp;DYN_ARGS=TRUE&amp;VAR:ID1=67083710&amp;VAR:RCODE=STLD&amp;VAR:SDATE=20110699&amp;VAR:FREQ=Quarterly&amp;VAR:RELITEM=RP&amp;VAR:CURRENCY=&amp;VAR:CURRSOURCE=EX","SHARE&amp;VAR:NATFREQ=QUARTERLY&amp;VAR:RFIELD=FINALIZED&amp;VAR:DB_TYPE=&amp;VAR:UNITS=M&amp;window=popup&amp;width=450&amp;height=300&amp;START_MAXIMIZED=FALSE"}</definedName>
    <definedName name="_180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180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181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181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182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182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183__FDSAUDITLINK__" localSheetId="1" hidden="1">{"fdsup://IBCentral/FAT Viewer?action=UPDATE&amp;creator=factset&amp;DOC_NAME=fat:reuters_qtrly_shs_src_window.fat&amp;display_string=Audit&amp;DYN_ARGS=TRUE&amp;VAR:ID1=45822P10&amp;VAR:RCODE=FDSSHSOUTDEPS&amp;VAR:SDATE=20101299&amp;VAR:FREQ=Quarterly&amp;VAR:RELITEM=RP&amp;VAR:CURRENCY=&amp;VAR:CUR","RSOURCE=EXSHARE&amp;VAR:NATFREQ=QUARTERLY&amp;VAR:RFIELD=FINALIZED&amp;VAR:DB_TYPE=&amp;VAR:UNITS=M&amp;window=popup&amp;width=450&amp;height=300&amp;START_MAXIMIZED=FALSE"}</definedName>
    <definedName name="_183__FDSAUDITLINK__" hidden="1">{"fdsup://IBCentral/FAT Viewer?action=UPDATE&amp;creator=factset&amp;DOC_NAME=fat:reuters_qtrly_shs_src_window.fat&amp;display_string=Audit&amp;DYN_ARGS=TRUE&amp;VAR:ID1=45822P10&amp;VAR:RCODE=FDSSHSOUTDEPS&amp;VAR:SDATE=20101299&amp;VAR:FREQ=Quarterly&amp;VAR:RELITEM=RP&amp;VAR:CURRENCY=&amp;VAR:CUR","RSOURCE=EXSHARE&amp;VAR:NATFREQ=QUARTERLY&amp;VAR:RFIELD=FINALIZED&amp;VAR:DB_TYPE=&amp;VAR:UNITS=M&amp;window=popup&amp;width=450&amp;height=300&amp;START_MAXIMIZED=FALSE"}</definedName>
    <definedName name="_184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184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185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185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186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186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187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87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188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188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189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189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19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9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190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90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191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91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192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192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193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93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194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194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19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9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196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196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197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197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198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98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199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199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__123Graph_ACHART_1" localSheetId="1" hidden="1">#REF!</definedName>
    <definedName name="_2__123Graph_ACHART_1" hidden="1">#REF!</definedName>
    <definedName name="_2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0__FDSAUDITLINK__" localSheetId="1" hidden="1">{"fdsup://IBCentral/FAT Viewer?action=UPDATE&amp;creator=factset&amp;DOC_NAME=fat:reuters_qtrly_source_window.fat&amp;display_string=Audit&amp;DYN_ARGS=TRUE&amp;VAR:ID1=90920510&amp;VAR:RCODE=STLD&amp;VAR:SDATE=20110699&amp;VAR:FREQ=Quarterly&amp;VAR:RELITEM=RP&amp;VAR:CURRENCY=&amp;VAR:CURRSOURCE=EX","SHARE&amp;VAR:NATFREQ=QUARTERLY&amp;VAR:RFIELD=FINALIZED&amp;VAR:DB_TYPE=&amp;VAR:UNITS=M&amp;window=popup&amp;width=450&amp;height=300&amp;START_MAXIMIZED=FALSE"}</definedName>
    <definedName name="_20__FDSAUDITLINK__" hidden="1">{"fdsup://IBCentral/FAT Viewer?action=UPDATE&amp;creator=factset&amp;DOC_NAME=fat:reuters_qtrly_source_window.fat&amp;display_string=Audit&amp;DYN_ARGS=TRUE&amp;VAR:ID1=90920510&amp;VAR:RCODE=STLD&amp;VAR:SDATE=20110699&amp;VAR:FREQ=Quarterly&amp;VAR:RELITEM=RP&amp;VAR:CURRENCY=&amp;VAR:CURRSOURCE=EX","SHARE&amp;VAR:NATFREQ=QUARTERLY&amp;VAR:RFIELD=FINALIZED&amp;VAR:DB_TYPE=&amp;VAR:UNITS=M&amp;window=popup&amp;width=450&amp;height=300&amp;START_MAXIMIZED=FALSE"}</definedName>
    <definedName name="_200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00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01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01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02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02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03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03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04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04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05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05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06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06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07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07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08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08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0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0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1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1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1_0_0_K" localSheetId="1" hidden="1">#REF!</definedName>
    <definedName name="_21_0_0_K" hidden="1">#REF!</definedName>
    <definedName name="_210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10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11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11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12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12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13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13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14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14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15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15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16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16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17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17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18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18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19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19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2__FDSAUDITLINK__" localSheetId="1" hidden="1">{"fdsup://IBCentral/FAT Viewer?action=UPDATE&amp;creator=factset&amp;DOC_NAME=fat:reuters_qtrly_source_window.fat&amp;display_string=Audit&amp;DYN_ARGS=TRUE&amp;VAR:ID1=12589610&amp;VAR:RCODE=STLD&amp;VAR:SDATE=20110699&amp;VAR:FREQ=Quarterly&amp;VAR:RELITEM=RP&amp;VAR:CURRENCY=&amp;VAR:CURRSOURCE=EX","SHARE&amp;VAR:NATFREQ=QUARTERLY&amp;VAR:RFIELD=FINALIZED&amp;VAR:DB_TYPE=&amp;VAR:UNITS=M&amp;window=popup&amp;width=450&amp;height=300&amp;START_MAXIMIZED=FALSE"}</definedName>
    <definedName name="_22__FDSAUDITLINK__" hidden="1">{"fdsup://IBCentral/FAT Viewer?action=UPDATE&amp;creator=factset&amp;DOC_NAME=fat:reuters_qtrly_source_window.fat&amp;display_string=Audit&amp;DYN_ARGS=TRUE&amp;VAR:ID1=12589610&amp;VAR:RCODE=STLD&amp;VAR:SDATE=20110699&amp;VAR:FREQ=Quarterly&amp;VAR:RELITEM=RP&amp;VAR:CURRENCY=&amp;VAR:CURRSOURCE=EX","SHARE&amp;VAR:NATFREQ=QUARTERLY&amp;VAR:RFIELD=FINALIZED&amp;VAR:DB_TYPE=&amp;VAR:UNITS=M&amp;window=popup&amp;width=450&amp;height=300&amp;START_MAXIMIZED=FALSE"}</definedName>
    <definedName name="_220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20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21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21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22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22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23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23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24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24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25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25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26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26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27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27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28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28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29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29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3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23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230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30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31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31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32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32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33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33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34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34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3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3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36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36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37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37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38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38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39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39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4__FDSAUDITLINK__" localSheetId="1" hidden="1">{"fdsup://IBCentral/FAT Viewer?action=UPDATE&amp;creator=factset&amp;DOC_NAME=fat:reuters_qtrly_source_window.fat&amp;display_string=Audit&amp;DYN_ARGS=TRUE&amp;VAR:ID1=67073Y10&amp;VAR:RCODE=STLD&amp;VAR:SDATE=20110699&amp;VAR:FREQ=Quarterly&amp;VAR:RELITEM=RP&amp;VAR:CURRENCY=&amp;VAR:CURRSOURCE=EX","SHARE&amp;VAR:NATFREQ=QUARTERLY&amp;VAR:RFIELD=FINALIZED&amp;VAR:DB_TYPE=&amp;VAR:UNITS=M&amp;window=popup&amp;width=450&amp;height=300&amp;START_MAXIMIZED=FALSE"}</definedName>
    <definedName name="_24__FDSAUDITLINK__" hidden="1">{"fdsup://IBCentral/FAT Viewer?action=UPDATE&amp;creator=factset&amp;DOC_NAME=fat:reuters_qtrly_source_window.fat&amp;display_string=Audit&amp;DYN_ARGS=TRUE&amp;VAR:ID1=67073Y10&amp;VAR:RCODE=STLD&amp;VAR:SDATE=20110699&amp;VAR:FREQ=Quarterly&amp;VAR:RELITEM=RP&amp;VAR:CURRENCY=&amp;VAR:CURRSOURCE=EX","SHARE&amp;VAR:NATFREQ=QUARTERLY&amp;VAR:RFIELD=FINALIZED&amp;VAR:DB_TYPE=&amp;VAR:UNITS=M&amp;window=popup&amp;width=450&amp;height=300&amp;START_MAXIMIZED=FALSE"}</definedName>
    <definedName name="_240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40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41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41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42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42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43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43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44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44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45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45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46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46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47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47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48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48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49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49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5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5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5_0_0_S" localSheetId="1" hidden="1">#REF!</definedName>
    <definedName name="_25_0_0_S" hidden="1">#REF!</definedName>
    <definedName name="_250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50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51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51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52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52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53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53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54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54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55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55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56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56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57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57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58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58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59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59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6__FDSAUDITLINK__" localSheetId="1" hidden="1">{"fdsup://IBCentral/FAT Viewer?action=UPDATE&amp;creator=factset&amp;DOC_NAME=fat:reuters_qtrly_shs_src_window.fat&amp;display_string=Audit&amp;DYN_ARGS=TRUE&amp;VAR:ID1=45110710&amp;VAR:RCODE=FDSSHSOUTDEPS&amp;VAR:SDATE=20110699&amp;VAR:FREQ=Quarterly&amp;VAR:RELITEM=RP&amp;VAR:CURRENCY=&amp;VAR:CUR","RSOURCE=EXSHARE&amp;VAR:NATFREQ=QUARTERLY&amp;VAR:RFIELD=FINALIZED&amp;VAR:DB_TYPE=&amp;VAR:UNITS=M&amp;window=popup&amp;width=450&amp;height=300&amp;START_MAXIMIZED=FALSE"}</definedName>
    <definedName name="_26__FDSAUDITLINK__" hidden="1">{"fdsup://IBCentral/FAT Viewer?action=UPDATE&amp;creator=factset&amp;DOC_NAME=fat:reuters_qtrly_shs_src_window.fat&amp;display_string=Audit&amp;DYN_ARGS=TRUE&amp;VAR:ID1=45110710&amp;VAR:RCODE=FDSSHSOUTDEPS&amp;VAR:SDATE=20110699&amp;VAR:FREQ=Quarterly&amp;VAR:RELITEM=RP&amp;VAR:CURRENCY=&amp;VAR:CUR","RSOURCE=EXSHARE&amp;VAR:NATFREQ=QUARTERLY&amp;VAR:RFIELD=FINALIZED&amp;VAR:DB_TYPE=&amp;VAR:UNITS=M&amp;window=popup&amp;width=450&amp;height=300&amp;START_MAXIMIZED=FALSE"}</definedName>
    <definedName name="_260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60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61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61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62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62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63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63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64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64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65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65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66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66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67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67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68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68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6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6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7__FDSAUDITLINK__" localSheetId="1" hidden="1">{"fdsup://IBCentral/FAT Viewer?action=UPDATE&amp;creator=factset&amp;DOC_NAME=fat:reuters_qtrly_shs_src_window.fat&amp;display_string=Audit&amp;DYN_ARGS=TRUE&amp;VAR:ID1=72348410&amp;VAR:RCODE=FDSSHSOUTDEPS&amp;VAR:SDATE=20110699&amp;VAR:FREQ=Quarterly&amp;VAR:RELITEM=RP&amp;VAR:CURRENCY=&amp;VAR:CUR","RSOURCE=EXSHARE&amp;VAR:NATFREQ=QUARTERLY&amp;VAR:RFIELD=FINALIZED&amp;VAR:DB_TYPE=&amp;VAR:UNITS=M&amp;window=popup&amp;width=450&amp;height=300&amp;START_MAXIMIZED=FALSE"}</definedName>
    <definedName name="_27__FDSAUDITLINK__" hidden="1">{"fdsup://IBCentral/FAT Viewer?action=UPDATE&amp;creator=factset&amp;DOC_NAME=fat:reuters_qtrly_shs_src_window.fat&amp;display_string=Audit&amp;DYN_ARGS=TRUE&amp;VAR:ID1=72348410&amp;VAR:RCODE=FDSSHSOUTDEPS&amp;VAR:SDATE=20110699&amp;VAR:FREQ=Quarterly&amp;VAR:RELITEM=RP&amp;VAR:CURRENCY=&amp;VAR:CUR","RSOURCE=EXSHARE&amp;VAR:NATFREQ=QUARTERLY&amp;VAR:RFIELD=FINALIZED&amp;VAR:DB_TYPE=&amp;VAR:UNITS=M&amp;window=popup&amp;width=450&amp;height=300&amp;START_MAXIMIZED=FALSE"}</definedName>
    <definedName name="_270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70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71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71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72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72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73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73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74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74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75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75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76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76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277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77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278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78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279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79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28__FDSAUDITLINK__" localSheetId="1" hidden="1">{"fdsup://IBCentral/FAT Viewer?action=UPDATE&amp;creator=factset&amp;DOC_NAME=fat:reuters_qtrly_shs_src_window.fat&amp;display_string=Audit&amp;DYN_ARGS=TRUE&amp;VAR:ID1=12561W10&amp;VAR:RCODE=FDSSHSOUTDEPS&amp;VAR:SDATE=20110699&amp;VAR:FREQ=Quarterly&amp;VAR:RELITEM=RP&amp;VAR:CURRENCY=&amp;VAR:CUR","RSOURCE=EXSHARE&amp;VAR:NATFREQ=QUARTERLY&amp;VAR:RFIELD=FINALIZED&amp;VAR:DB_TYPE=&amp;VAR:UNITS=M&amp;window=popup&amp;width=450&amp;height=300&amp;START_MAXIMIZED=FALSE"}</definedName>
    <definedName name="_28__FDSAUDITLINK__" hidden="1">{"fdsup://IBCentral/FAT Viewer?action=UPDATE&amp;creator=factset&amp;DOC_NAME=fat:reuters_qtrly_shs_src_window.fat&amp;display_string=Audit&amp;DYN_ARGS=TRUE&amp;VAR:ID1=12561W10&amp;VAR:RCODE=FDSSHSOUTDEPS&amp;VAR:SDATE=20110699&amp;VAR:FREQ=Quarterly&amp;VAR:RELITEM=RP&amp;VAR:CURRENCY=&amp;VAR:CUR","RSOURCE=EXSHARE&amp;VAR:NATFREQ=QUARTERLY&amp;VAR:RFIELD=FINALIZED&amp;VAR:DB_TYPE=&amp;VAR:UNITS=M&amp;window=popup&amp;width=450&amp;height=300&amp;START_MAXIMIZED=FALSE"}</definedName>
    <definedName name="_280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80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281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81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282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82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283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83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284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84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285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85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286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86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287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87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288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88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289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89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29__FDSAUDITLINK__" localSheetId="1" hidden="1">{"fdsup://IBCentral/FAT Viewer?action=UPDATE&amp;creator=factset&amp;DOC_NAME=fat:reuters_qtrly_shs_src_window.fat&amp;display_string=Audit&amp;DYN_ARGS=TRUE&amp;VAR:ID1=45822P10&amp;VAR:RCODE=FDSSHSOUTDEPS&amp;VAR:SDATE=20110699&amp;VAR:FREQ=Quarterly&amp;VAR:RELITEM=RP&amp;VAR:CURRENCY=&amp;VAR:CUR","RSOURCE=EXSHARE&amp;VAR:NATFREQ=QUARTERLY&amp;VAR:RFIELD=FINALIZED&amp;VAR:DB_TYPE=&amp;VAR:UNITS=M&amp;window=popup&amp;width=450&amp;height=300&amp;START_MAXIMIZED=FALSE"}</definedName>
    <definedName name="_29__FDSAUDITLINK__" hidden="1">{"fdsup://IBCentral/FAT Viewer?action=UPDATE&amp;creator=factset&amp;DOC_NAME=fat:reuters_qtrly_shs_src_window.fat&amp;display_string=Audit&amp;DYN_ARGS=TRUE&amp;VAR:ID1=45822P10&amp;VAR:RCODE=FDSSHSOUTDEPS&amp;VAR:SDATE=20110699&amp;VAR:FREQ=Quarterly&amp;VAR:RELITEM=RP&amp;VAR:CURRENCY=&amp;VAR:CUR","RSOURCE=EXSHARE&amp;VAR:NATFREQ=QUARTERLY&amp;VAR:RFIELD=FINALIZED&amp;VAR:DB_TYPE=&amp;VAR:UNITS=M&amp;window=popup&amp;width=450&amp;height=300&amp;START_MAXIMIZED=FALSE"}</definedName>
    <definedName name="_290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90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291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91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292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92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293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93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294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94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295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95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296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96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297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97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298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98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299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299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__FDSAUDITLINK__" localSheetId="1" hidden="1">{"fdsup://IBCentral/FAT Viewer?action=UPDATE&amp;creator=factset&amp;DOC_NAME=fat:reuters_qtrly_shs_src_window.fat&amp;display_string=Audit&amp;DYN_ARGS=TRUE&amp;VAR:ID1=87237510&amp;VAR:RCODE=FDSSHSOUTDEPS&amp;VAR:SDATE=20110699&amp;VAR:FREQ=Quarterly&amp;VAR:RELITEM=RP&amp;VAR:CURRENCY=&amp;VAR:CUR","RSOURCE=EXSHARE&amp;VAR:NATFREQ=QUARTERLY&amp;VAR:RFIELD=FINALIZED&amp;VAR:DB_TYPE=&amp;VAR:UNITS=M&amp;window=popup&amp;width=450&amp;height=300&amp;START_MAXIMIZED=FALSE"}</definedName>
    <definedName name="_3__FDSAUDITLINK__" hidden="1">{"fdsup://IBCentral/FAT Viewer?action=UPDATE&amp;creator=factset&amp;DOC_NAME=fat:reuters_qtrly_shs_src_window.fat&amp;display_string=Audit&amp;DYN_ARGS=TRUE&amp;VAR:ID1=87237510&amp;VAR:RCODE=FDSSHSOUTDEPS&amp;VAR:SDATE=20110699&amp;VAR:FREQ=Quarterly&amp;VAR:RELITEM=RP&amp;VAR:CURRENCY=&amp;VAR:CUR","RSOURCE=EXSHARE&amp;VAR:NATFREQ=QUARTERLY&amp;VAR:RFIELD=FINALIZED&amp;VAR:DB_TYPE=&amp;VAR:UNITS=M&amp;window=popup&amp;width=450&amp;height=300&amp;START_MAXIMIZED=FALSE"}</definedName>
    <definedName name="_30__FDSAUDITLINK__" localSheetId="1" hidden="1">{"fdsup://IBCentral/FAT Viewer?action=UPDATE&amp;creator=factset&amp;DOC_NAME=fat:reuters_qtrly_shs_src_window.fat&amp;display_string=Audit&amp;DYN_ARGS=TRUE&amp;VAR:ID1=01880210&amp;VAR:RCODE=FDSSHSOUTDEPS&amp;VAR:SDATE=20110699&amp;VAR:FREQ=Quarterly&amp;VAR:RELITEM=RP&amp;VAR:CURRENCY=&amp;VAR:CUR","RSOURCE=EXSHARE&amp;VAR:NATFREQ=QUARTERLY&amp;VAR:RFIELD=FINALIZED&amp;VAR:DB_TYPE=&amp;VAR:UNITS=M&amp;window=popup&amp;width=450&amp;height=300&amp;START_MAXIMIZED=FALSE"}</definedName>
    <definedName name="_30__FDSAUDITLINK__" hidden="1">{"fdsup://IBCentral/FAT Viewer?action=UPDATE&amp;creator=factset&amp;DOC_NAME=fat:reuters_qtrly_shs_src_window.fat&amp;display_string=Audit&amp;DYN_ARGS=TRUE&amp;VAR:ID1=01880210&amp;VAR:RCODE=FDSSHSOUTDEPS&amp;VAR:SDATE=20110699&amp;VAR:FREQ=Quarterly&amp;VAR:RELITEM=RP&amp;VAR:CURRENCY=&amp;VAR:CUR","RSOURCE=EXSHARE&amp;VAR:NATFREQ=QUARTERLY&amp;VAR:RFIELD=FINALIZED&amp;VAR:DB_TYPE=&amp;VAR:UNITS=M&amp;window=popup&amp;width=450&amp;height=300&amp;START_MAXIMIZED=FALSE"}</definedName>
    <definedName name="_300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00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01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01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02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02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03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03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04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04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05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05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0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0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07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07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08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08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09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09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1__FDSAUDITLINK__" localSheetId="1" hidden="1">{"fdsup://IBCentral/FAT Viewer?action=UPDATE&amp;creator=factset&amp;DOC_NAME=fat:reuters_qtrly_shs_src_window.fat&amp;display_string=Audit&amp;DYN_ARGS=TRUE&amp;VAR:ID1=95709T10&amp;VAR:RCODE=FDSSHSOUTDEPS&amp;VAR:SDATE=20110699&amp;VAR:FREQ=Quarterly&amp;VAR:RELITEM=RP&amp;VAR:CURRENCY=&amp;VAR:CUR","RSOURCE=EXSHARE&amp;VAR:NATFREQ=QUARTERLY&amp;VAR:RFIELD=FINALIZED&amp;VAR:DB_TYPE=&amp;VAR:UNITS=M&amp;window=popup&amp;width=450&amp;height=300&amp;START_MAXIMIZED=FALSE"}</definedName>
    <definedName name="_31__FDSAUDITLINK__" hidden="1">{"fdsup://IBCentral/FAT Viewer?action=UPDATE&amp;creator=factset&amp;DOC_NAME=fat:reuters_qtrly_shs_src_window.fat&amp;display_string=Audit&amp;DYN_ARGS=TRUE&amp;VAR:ID1=95709T10&amp;VAR:RCODE=FDSSHSOUTDEPS&amp;VAR:SDATE=20110699&amp;VAR:FREQ=Quarterly&amp;VAR:RELITEM=RP&amp;VAR:CURRENCY=&amp;VAR:CUR","RSOURCE=EXSHARE&amp;VAR:NATFREQ=QUARTERLY&amp;VAR:RFIELD=FINALIZED&amp;VAR:DB_TYPE=&amp;VAR:UNITS=M&amp;window=popup&amp;width=450&amp;height=300&amp;START_MAXIMIZED=FALSE"}</definedName>
    <definedName name="_310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10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11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11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12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12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13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13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14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14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15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15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16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16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1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1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18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18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19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19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2__FDSAUDITLINK__" localSheetId="1" hidden="1">{"fdsup://IBCentral/FAT Viewer?action=UPDATE&amp;creator=factset&amp;DOC_NAME=fat:reuters_qtrly_shs_src_window.fat&amp;display_string=Audit&amp;DYN_ARGS=TRUE&amp;VAR:ID1=39116410&amp;VAR:RCODE=FDSSHSOUTDEPS&amp;VAR:SDATE=20110699&amp;VAR:FREQ=Quarterly&amp;VAR:RELITEM=RP&amp;VAR:CURRENCY=&amp;VAR:CUR","RSOURCE=EXSHARE&amp;VAR:NATFREQ=QUARTERLY&amp;VAR:RFIELD=FINALIZED&amp;VAR:DB_TYPE=&amp;VAR:UNITS=M&amp;window=popup&amp;width=450&amp;height=300&amp;START_MAXIMIZED=FALSE"}</definedName>
    <definedName name="_32__FDSAUDITLINK__" hidden="1">{"fdsup://IBCentral/FAT Viewer?action=UPDATE&amp;creator=factset&amp;DOC_NAME=fat:reuters_qtrly_shs_src_window.fat&amp;display_string=Audit&amp;DYN_ARGS=TRUE&amp;VAR:ID1=39116410&amp;VAR:RCODE=FDSSHSOUTDEPS&amp;VAR:SDATE=20110699&amp;VAR:FREQ=Quarterly&amp;VAR:RELITEM=RP&amp;VAR:CURRENCY=&amp;VAR:CUR","RSOURCE=EXSHARE&amp;VAR:NATFREQ=QUARTERLY&amp;VAR:RFIELD=FINALIZED&amp;VAR:DB_TYPE=&amp;VAR:UNITS=M&amp;window=popup&amp;width=450&amp;height=300&amp;START_MAXIMIZED=FALSE"}</definedName>
    <definedName name="_320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20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21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21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22__FDSAUDITLINK__" localSheetId="1"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322__FDSAUDITLINK__" hidden="1">{"fdsup://IBCentral/FAT Viewer?action=UPDATE&amp;creator=factset&amp;DOC_NAME=fat:reuters_qtrly_source_window.fat&amp;display_string=Audit&amp;DYN_ARGS=TRUE&amp;VAR:ID1=67083710&amp;VAR:RCODE=STLD&amp;VAR:SDATE=20101299&amp;VAR:FREQ=Quarterly&amp;VAR:RELITEM=RP&amp;VAR:CURRENCY=&amp;VAR:CURRSOURCE=EX","SHARE&amp;VAR:NATFREQ=QUARTERLY&amp;VAR:RFIELD=FINALIZED&amp;VAR:DB_TYPE=&amp;VAR:UNITS=M&amp;window=popup&amp;width=450&amp;height=300&amp;START_MAXIMIZED=FALSE"}</definedName>
    <definedName name="_323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23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24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24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25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25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26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26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27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27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28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28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29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29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3__FDSAUDITLINK__" localSheetId="1" hidden="1">{"fdsup://IBCentral/FAT Viewer?action=UPDATE&amp;creator=factset&amp;DOC_NAME=fat:reuters_qtrly_shs_src_window.fat&amp;display_string=Audit&amp;DYN_ARGS=TRUE&amp;VAR:ID1=67083710&amp;VAR:RCODE=FDSSHSOUTDEPS&amp;VAR:SDATE=20110699&amp;VAR:FREQ=Quarterly&amp;VAR:RELITEM=RP&amp;VAR:CURRENCY=&amp;VAR:CUR","RSOURCE=EXSHARE&amp;VAR:NATFREQ=QUARTERLY&amp;VAR:RFIELD=FINALIZED&amp;VAR:DB_TYPE=&amp;VAR:UNITS=M&amp;window=popup&amp;width=450&amp;height=300&amp;START_MAXIMIZED=FALSE"}</definedName>
    <definedName name="_33__FDSAUDITLINK__" hidden="1">{"fdsup://IBCentral/FAT Viewer?action=UPDATE&amp;creator=factset&amp;DOC_NAME=fat:reuters_qtrly_shs_src_window.fat&amp;display_string=Audit&amp;DYN_ARGS=TRUE&amp;VAR:ID1=67083710&amp;VAR:RCODE=FDSSHSOUTDEPS&amp;VAR:SDATE=20110699&amp;VAR:FREQ=Quarterly&amp;VAR:RELITEM=RP&amp;VAR:CURRENCY=&amp;VAR:CUR","RSOURCE=EXSHARE&amp;VAR:NATFREQ=QUARTERLY&amp;VAR:RFIELD=FINALIZED&amp;VAR:DB_TYPE=&amp;VAR:UNITS=M&amp;window=popup&amp;width=450&amp;height=300&amp;START_MAXIMIZED=FALSE"}</definedName>
    <definedName name="_330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30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31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31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32__FDSAUDITLINK__" localSheetId="1"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32__FDSAUDITLINK__"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33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33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34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34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35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35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36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36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37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37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38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38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39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39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4__FDSAUDITLINK__" localSheetId="1" hidden="1">{"fdsup://IBCentral/FAT Viewer?action=UPDATE&amp;creator=factset&amp;DOC_NAME=fat:reuters_qtrly_shs_src_window.fat&amp;display_string=Audit&amp;DYN_ARGS=TRUE&amp;VAR:ID1=90920510&amp;VAR:RCODE=FDSSHSOUTDEPS&amp;VAR:SDATE=20110699&amp;VAR:FREQ=Quarterly&amp;VAR:RELITEM=RP&amp;VAR:CURRENCY=&amp;VAR:CUR","RSOURCE=EXSHARE&amp;VAR:NATFREQ=QUARTERLY&amp;VAR:RFIELD=FINALIZED&amp;VAR:DB_TYPE=&amp;VAR:UNITS=M&amp;window=popup&amp;width=450&amp;height=300&amp;START_MAXIMIZED=FALSE"}</definedName>
    <definedName name="_34__FDSAUDITLINK__" hidden="1">{"fdsup://IBCentral/FAT Viewer?action=UPDATE&amp;creator=factset&amp;DOC_NAME=fat:reuters_qtrly_shs_src_window.fat&amp;display_string=Audit&amp;DYN_ARGS=TRUE&amp;VAR:ID1=90920510&amp;VAR:RCODE=FDSSHSOUTDEPS&amp;VAR:SDATE=20110699&amp;VAR:FREQ=Quarterly&amp;VAR:RELITEM=RP&amp;VAR:CURRENCY=&amp;VAR:CUR","RSOURCE=EXSHARE&amp;VAR:NATFREQ=QUARTERLY&amp;VAR:RFIELD=FINALIZED&amp;VAR:DB_TYPE=&amp;VAR:UNITS=M&amp;window=popup&amp;width=450&amp;height=300&amp;START_MAXIMIZED=FALSE"}</definedName>
    <definedName name="_34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4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41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41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42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42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43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43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44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44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4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4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46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46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47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47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48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48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49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49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5__FDSAUDITLINK__" localSheetId="1" hidden="1">{"fdsup://IBCentral/FAT Viewer?action=UPDATE&amp;creator=factset&amp;DOC_NAME=fat:reuters_qtrly_shs_src_window.fat&amp;display_string=Audit&amp;DYN_ARGS=TRUE&amp;VAR:ID1=12589610&amp;VAR:RCODE=FDSSHSOUTDEPS&amp;VAR:SDATE=20110699&amp;VAR:FREQ=Quarterly&amp;VAR:RELITEM=RP&amp;VAR:CURRENCY=&amp;VAR:CUR","RSOURCE=EXSHARE&amp;VAR:NATFREQ=QUARTERLY&amp;VAR:RFIELD=FINALIZED&amp;VAR:DB_TYPE=&amp;VAR:UNITS=M&amp;window=popup&amp;width=450&amp;height=300&amp;START_MAXIMIZED=FALSE"}</definedName>
    <definedName name="_35__FDSAUDITLINK__" hidden="1">{"fdsup://IBCentral/FAT Viewer?action=UPDATE&amp;creator=factset&amp;DOC_NAME=fat:reuters_qtrly_shs_src_window.fat&amp;display_string=Audit&amp;DYN_ARGS=TRUE&amp;VAR:ID1=12589610&amp;VAR:RCODE=FDSSHSOUTDEPS&amp;VAR:SDATE=20110699&amp;VAR:FREQ=Quarterly&amp;VAR:RELITEM=RP&amp;VAR:CURRENCY=&amp;VAR:CUR","RSOURCE=EXSHARE&amp;VAR:NATFREQ=QUARTERLY&amp;VAR:RFIELD=FINALIZED&amp;VAR:DB_TYPE=&amp;VAR:UNITS=M&amp;window=popup&amp;width=450&amp;height=300&amp;START_MAXIMIZED=FALSE"}</definedName>
    <definedName name="_350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50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51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51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52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52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53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53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54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54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55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55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56__FDSAUDITLINK__" localSheetId="1"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56__FDSAUDITLINK__"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57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57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5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5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59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59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6__FDSAUDITLINK__" localSheetId="1" hidden="1">{"fdsup://IBCentral/FAT Viewer?action=UPDATE&amp;creator=factset&amp;DOC_NAME=fat:reuters_qtrly_shs_src_window.fat&amp;display_string=Audit&amp;DYN_ARGS=TRUE&amp;VAR:ID1=67073Y10&amp;VAR:RCODE=FDSSHSOUTDEPS&amp;VAR:SDATE=20110699&amp;VAR:FREQ=Quarterly&amp;VAR:RELITEM=RP&amp;VAR:CURRENCY=&amp;VAR:CUR","RSOURCE=EXSHARE&amp;VAR:NATFREQ=QUARTERLY&amp;VAR:RFIELD=FINALIZED&amp;VAR:DB_TYPE=&amp;VAR:UNITS=M&amp;window=popup&amp;width=450&amp;height=300&amp;START_MAXIMIZED=FALSE"}</definedName>
    <definedName name="_36__FDSAUDITLINK__" hidden="1">{"fdsup://IBCentral/FAT Viewer?action=UPDATE&amp;creator=factset&amp;DOC_NAME=fat:reuters_qtrly_shs_src_window.fat&amp;display_string=Audit&amp;DYN_ARGS=TRUE&amp;VAR:ID1=67073Y10&amp;VAR:RCODE=FDSSHSOUTDEPS&amp;VAR:SDATE=20110699&amp;VAR:FREQ=Quarterly&amp;VAR:RELITEM=RP&amp;VAR:CURRENCY=&amp;VAR:CUR","RSOURCE=EXSHARE&amp;VAR:NATFREQ=QUARTERLY&amp;VAR:RFIELD=FINALIZED&amp;VAR:DB_TYPE=&amp;VAR:UNITS=M&amp;window=popup&amp;width=450&amp;height=300&amp;START_MAXIMIZED=FALSE"}</definedName>
    <definedName name="_360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60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61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61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62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62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63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63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64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64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65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65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66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66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67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67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68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68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69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69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7__FDSAUDITLINK__" localSheetId="1" hidden="1">{"fdsup://IBCentral/FAT Viewer?action=UPDATE&amp;creator=factset&amp;DOC_NAME=fat:reuters_qtrly_source_window.fat&amp;display_string=Audit&amp;DYN_ARGS=TRUE&amp;VAR:ID1=67073Y10&amp;VAR:RCODE=STLD&amp;VAR:SDATE=20110399&amp;VAR:FREQ=Quarterly&amp;VAR:RELITEM=RP&amp;VAR:CURRENCY=&amp;VAR:CURRSOURCE=EX","SHARE&amp;VAR:NATFREQ=QUARTERLY&amp;VAR:RFIELD=FINALIZED&amp;VAR:DB_TYPE=&amp;VAR:UNITS=M&amp;window=popup&amp;width=450&amp;height=300&amp;START_MAXIMIZED=FALSE"}</definedName>
    <definedName name="_37__FDSAUDITLINK__" hidden="1">{"fdsup://IBCentral/FAT Viewer?action=UPDATE&amp;creator=factset&amp;DOC_NAME=fat:reuters_qtrly_source_window.fat&amp;display_string=Audit&amp;DYN_ARGS=TRUE&amp;VAR:ID1=67073Y10&amp;VAR:RCODE=STLD&amp;VAR:SDATE=20110399&amp;VAR:FREQ=Quarterly&amp;VAR:RELITEM=RP&amp;VAR:CURRENCY=&amp;VAR:CURRSOURCE=EX","SHARE&amp;VAR:NATFREQ=QUARTERLY&amp;VAR:RFIELD=FINALIZED&amp;VAR:DB_TYPE=&amp;VAR:UNITS=M&amp;window=popup&amp;width=450&amp;height=300&amp;START_MAXIMIZED=FALSE"}</definedName>
    <definedName name="_370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70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71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71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72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72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73__FDSAUDITLINK__" localSheetId="1" hidden="1">{"fdsup://IBCentral/FAT Viewer?action=UPDATE&amp;creator=factset&amp;DOC_NAME=fat:reuters_qtrly_shs_src_window.fat&amp;display_string=Audit&amp;DYN_ARGS=TRUE&amp;VAR:ID1=01880210&amp;VAR:RCODE=FDSSHSOUTDEPS&amp;VAR:SDATE=20101299&amp;VAR:FREQ=Quarterly&amp;VAR:RELITEM=RP&amp;VAR:CURRENCY=&amp;VAR:CUR","RSOURCE=EXSHARE&amp;VAR:NATFREQ=QUARTERLY&amp;VAR:RFIELD=FINALIZED&amp;VAR:DB_TYPE=&amp;VAR:UNITS=M&amp;window=popup&amp;width=450&amp;height=300&amp;START_MAXIMIZED=FALSE"}</definedName>
    <definedName name="_373__FDSAUDITLINK__" hidden="1">{"fdsup://IBCentral/FAT Viewer?action=UPDATE&amp;creator=factset&amp;DOC_NAME=fat:reuters_qtrly_shs_src_window.fat&amp;display_string=Audit&amp;DYN_ARGS=TRUE&amp;VAR:ID1=01880210&amp;VAR:RCODE=FDSSHSOUTDEPS&amp;VAR:SDATE=20101299&amp;VAR:FREQ=Quarterly&amp;VAR:RELITEM=RP&amp;VAR:CURRENCY=&amp;VAR:CUR","RSOURCE=EXSHARE&amp;VAR:NATFREQ=QUARTERLY&amp;VAR:RFIELD=FINALIZED&amp;VAR:DB_TYPE=&amp;VAR:UNITS=M&amp;window=popup&amp;width=450&amp;height=300&amp;START_MAXIMIZED=FALSE"}</definedName>
    <definedName name="_374__FDSAUDITLINK__" localSheetId="1"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74__FDSAUDITLINK__" hidden="1">{"fdsup://IBCentral/FAT Viewer?action=UPDATE&amp;creator=factset&amp;DOC_NAME=fat:reuters_qtrly_source_window.fat&amp;display_string=Audit&amp;DYN_ARGS=TRUE&amp;VAR:ID1=67073Y10&amp;VAR:RCODE=STLD&amp;VAR:SDATE=20101299&amp;VAR:FREQ=Quarterly&amp;VAR:RELITEM=RP&amp;VAR:CURRENCY=&amp;VAR:CURRSOURCE=EX","SHARE&amp;VAR:NATFREQ=QUARTERLY&amp;VAR:RFIELD=FINALIZED&amp;VAR:DB_TYPE=&amp;VAR:UNITS=M&amp;window=popup&amp;width=450&amp;height=300&amp;START_MAXIMIZED=FALSE"}</definedName>
    <definedName name="_375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75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376__FDSAUDITLINK__" localSheetId="1"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76__FDSAUDITLINK__" hidden="1">{"fdsup://IBCentral/FAT Viewer?action=UPDATE&amp;creator=factset&amp;DOC_NAME=fat:reuters_qtrly_source_window.fat&amp;display_string=Audit&amp;DYN_ARGS=TRUE&amp;VAR:ID1=39116410&amp;VAR:RCODE=STLD&amp;VAR:SDATE=20101299&amp;VAR:FREQ=Quarterly&amp;VAR:RELITEM=RP&amp;VAR:CURRENCY=&amp;VAR:CURRSOURCE=EX","SHARE&amp;VAR:NATFREQ=QUARTERLY&amp;VAR:RFIELD=FINALIZED&amp;VAR:DB_TYPE=&amp;VAR:UNITS=M&amp;window=popup&amp;width=450&amp;height=300&amp;START_MAXIMIZED=FALSE"}</definedName>
    <definedName name="_37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7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378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78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379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79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38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38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38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8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381__FDSAUDITLINK__" localSheetId="1"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81__FDSAUDITLINK__" hidden="1">{"fdsup://IBCentral/FAT Viewer?action=UPDATE&amp;creator=factset&amp;DOC_NAME=fat:reuters_qtrly_source_window.fat&amp;display_string=Audit&amp;DYN_ARGS=TRUE&amp;VAR:ID1=12589610&amp;VAR:RCODE=STLD&amp;VAR:SDATE=20101299&amp;VAR:FREQ=Quarterly&amp;VAR:RELITEM=RP&amp;VAR:CURRENCY=&amp;VAR:CURRSOURCE=EX","SHARE&amp;VAR:NATFREQ=QUARTERLY&amp;VAR:RFIELD=FINALIZED&amp;VAR:DB_TYPE=&amp;VAR:UNITS=M&amp;window=popup&amp;width=450&amp;height=300&amp;START_MAXIMIZED=FALSE"}</definedName>
    <definedName name="_382__FDSAUDITLINK__" localSheetId="1"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82__FDSAUDITLINK__" hidden="1">{"fdsup://IBCentral/FAT Viewer?action=UPDATE&amp;creator=factset&amp;DOC_NAME=fat:reuters_qtrly_source_window.fat&amp;display_string=Audit&amp;DYN_ARGS=TRUE&amp;VAR:ID1=12561W10&amp;VAR:RCODE=FDSPFDSTKTOTAL&amp;VAR:SDATE=20101299&amp;VAR:FREQ=Quarterly&amp;VAR:RELITEM=RP&amp;VAR:CURRENCY=&amp;VAR:CUR","RSOURCE=EXSHARE&amp;VAR:NATFREQ=QUARTERLY&amp;VAR:RFIELD=FINALIZED&amp;VAR:DB_TYPE=&amp;VAR:UNITS=M&amp;window=popup&amp;width=450&amp;height=300&amp;START_MAXIMIZED=FALSE"}</definedName>
    <definedName name="_383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83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384__FDSAUDITLINK__" localSheetId="1"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84__FDSAUDITLINK__" hidden="1">{"fdsup://IBCentral/FAT Viewer?action=UPDATE&amp;creator=factset&amp;DOC_NAME=fat:reuters_qtrly_source_window.fat&amp;display_string=Audit&amp;DYN_ARGS=TRUE&amp;VAR:ID1=67083710&amp;VAR:RCODE=STLD&amp;VAR:SDATE=20100999&amp;VAR:FREQ=Quarterly&amp;VAR:RELITEM=RP&amp;VAR:CURRENCY=&amp;VAR:CURRSOURCE=EX","SHARE&amp;VAR:NATFREQ=QUARTERLY&amp;VAR:RFIELD=FINALIZED&amp;VAR:DB_TYPE=&amp;VAR:UNITS=M&amp;window=popup&amp;width=450&amp;height=300&amp;START_MAXIMIZED=FALSE"}</definedName>
    <definedName name="_385__FDSAUDITLINK__" localSheetId="1"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85__FDSAUDITLINK__" hidden="1">{"fdsup://IBCentral/FAT Viewer?action=UPDATE&amp;creator=factset&amp;DOC_NAME=fat:reuters_qtrly_source_window.fat&amp;display_string=Audit&amp;DYN_ARGS=TRUE&amp;VAR:ID1=90920510&amp;VAR:RCODE=STLD&amp;VAR:SDATE=20101299&amp;VAR:FREQ=Quarterly&amp;VAR:RELITEM=RP&amp;VAR:CURRENCY=&amp;VAR:CURRSOURCE=EX","SHARE&amp;VAR:NATFREQ=QUARTERLY&amp;VAR:RFIELD=FINALIZED&amp;VAR:DB_TYPE=&amp;VAR:UNITS=M&amp;window=popup&amp;width=450&amp;height=300&amp;START_MAXIMIZED=FALSE"}</definedName>
    <definedName name="_386__FDSAUDITLINK__" localSheetId="1"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86__FDSAUDITLINK__" hidden="1">{"fdsup://IBCentral/FAT Viewer?action=UPDATE&amp;creator=factset&amp;DOC_NAME=fat:reuters_qtrly_source_window.fat&amp;display_string=Audit&amp;DYN_ARGS=TRUE&amp;VAR:ID1=39116410&amp;VAR:RCODE=FDSPFDSTKTOTAL&amp;VAR:SDATE=20101299&amp;VAR:FREQ=Quarterly&amp;VAR:RELITEM=RP&amp;VAR:CURRENCY=&amp;VAR:CUR","RSOURCE=EXSHARE&amp;VAR:NATFREQ=QUARTERLY&amp;VAR:RFIELD=FINALIZED&amp;VAR:DB_TYPE=&amp;VAR:UNITS=M&amp;window=popup&amp;width=450&amp;height=300&amp;START_MAXIMIZED=FALSE"}</definedName>
    <definedName name="_387__FDSAUDITLINK__" localSheetId="1"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87__FDSAUDITLINK__" hidden="1">{"fdsup://IBCentral/FAT Viewer?action=UPDATE&amp;creator=factset&amp;DOC_NAME=fat:reuters_qtrly_source_window.fat&amp;display_string=Audit&amp;DYN_ARGS=TRUE&amp;VAR:ID1=12589610&amp;VAR:RCODE=FDSPFDSTKTOTAL&amp;VAR:SDATE=20101299&amp;VAR:FREQ=Quarterly&amp;VAR:RELITEM=RP&amp;VAR:CURRENCY=&amp;VAR:CUR","RSOURCE=EXSHARE&amp;VAR:NATFREQ=QUARTERLY&amp;VAR:RFIELD=FINALIZED&amp;VAR:DB_TYPE=&amp;VAR:UNITS=M&amp;window=popup&amp;width=450&amp;height=300&amp;START_MAXIMIZED=FALSE"}</definedName>
    <definedName name="_388__FDSAUDITLINK__" localSheetId="1"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88__FDSAUDITLINK__" hidden="1">{"fdsup://IBCentral/FAT Viewer?action=UPDATE&amp;creator=factset&amp;DOC_NAME=fat:reuters_qtrly_source_window.fat&amp;display_string=Audit&amp;DYN_ARGS=TRUE&amp;VAR:ID1=12561W10&amp;VAR:RCODE=STLD&amp;VAR:SDATE=20101299&amp;VAR:FREQ=Quarterly&amp;VAR:RELITEM=RP&amp;VAR:CURRENCY=&amp;VAR:CURRSOURCE=EX","SHARE&amp;VAR:NATFREQ=QUARTERLY&amp;VAR:RFIELD=FINALIZED&amp;VAR:DB_TYPE=&amp;VAR:UNITS=M&amp;window=popup&amp;width=450&amp;height=300&amp;START_MAXIMIZED=FALSE"}</definedName>
    <definedName name="_389__FDSAUDITLINK__" localSheetId="1"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89__FDSAUDITLINK__" hidden="1">{"fdsup://IBCentral/FAT Viewer?action=UPDATE&amp;creator=factset&amp;DOC_NAME=fat:reuters_qtrly_source_window.fat&amp;display_string=Audit&amp;DYN_ARGS=TRUE&amp;VAR:ID1=45110710&amp;VAR:RCODE=STLD&amp;VAR:SDATE=20101299&amp;VAR:FREQ=Quarterly&amp;VAR:RELITEM=RP&amp;VAR:CURRENCY=&amp;VAR:CURRSOURCE=EX","SHARE&amp;VAR:NATFREQ=QUARTERLY&amp;VAR:RFIELD=FINALIZED&amp;VAR:DB_TYPE=&amp;VAR:UNITS=M&amp;window=popup&amp;width=450&amp;height=300&amp;START_MAXIMIZED=FALSE"}</definedName>
    <definedName name="_39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39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390__FDSAUDITLINK__" localSheetId="1"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90__FDSAUDITLINK__" hidden="1">{"fdsup://IBCentral/FAT Viewer?action=UPDATE&amp;creator=factset&amp;DOC_NAME=fat:reuters_qtrly_source_window.fat&amp;display_string=Audit&amp;DYN_ARGS=TRUE&amp;VAR:ID1=45822P10&amp;VAR:RCODE=STLD&amp;VAR:SDATE=20101299&amp;VAR:FREQ=Quarterly&amp;VAR:RELITEM=RP&amp;VAR:CURRENCY=&amp;VAR:CURRSOURCE=EX","SHARE&amp;VAR:NATFREQ=QUARTERLY&amp;VAR:RFIELD=FINALIZED&amp;VAR:DB_TYPE=&amp;VAR:UNITS=M&amp;window=popup&amp;width=450&amp;height=300&amp;START_MAXIMIZED=FALSE"}</definedName>
    <definedName name="_391__FDSAUDITLINK__" localSheetId="1"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91__FDSAUDITLINK__" hidden="1">{"fdsup://IBCentral/FAT Viewer?action=UPDATE&amp;creator=factset&amp;DOC_NAME=fat:reuters_qtrly_source_window.fat&amp;display_string=Audit&amp;DYN_ARGS=TRUE&amp;VAR:ID1=95709T10&amp;VAR:RCODE=FDSPFDSTKTOTAL&amp;VAR:SDATE=20101299&amp;VAR:FREQ=Quarterly&amp;VAR:RELITEM=RP&amp;VAR:CURRENCY=&amp;VAR:CUR","RSOURCE=EXSHARE&amp;VAR:NATFREQ=QUARTERLY&amp;VAR:RFIELD=FINALIZED&amp;VAR:DB_TYPE=&amp;VAR:UNITS=M&amp;window=popup&amp;width=450&amp;height=300&amp;START_MAXIMIZED=FALSE"}</definedName>
    <definedName name="_392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92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393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93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394__FDSAUDITLINK__" localSheetId="1"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94__FDSAUDITLINK__" hidden="1">{"fdsup://IBCentral/FAT Viewer?action=UPDATE&amp;creator=factset&amp;DOC_NAME=fat:reuters_qtrly_source_window.fat&amp;display_string=Audit&amp;DYN_ARGS=TRUE&amp;VAR:ID1=01880210&amp;VAR:RCODE=FDSPFDSTKTOTAL&amp;VAR:SDATE=20101299&amp;VAR:FREQ=Quarterly&amp;VAR:RELITEM=RP&amp;VAR:CURRENCY=&amp;VAR:CUR","RSOURCE=EXSHARE&amp;VAR:NATFREQ=QUARTERLY&amp;VAR:RFIELD=FINALIZED&amp;VAR:DB_TYPE=&amp;VAR:UNITS=M&amp;window=popup&amp;width=450&amp;height=300&amp;START_MAXIMIZED=FALSE"}</definedName>
    <definedName name="_395__FDSAUDITLINK__" localSheetId="1"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95__FDSAUDITLINK__" hidden="1">{"fdsup://IBCentral/FAT Viewer?action=UPDATE&amp;creator=factset&amp;DOC_NAME=fat:reuters_qtrly_source_window.fat&amp;display_string=Audit&amp;DYN_ARGS=TRUE&amp;VAR:ID1=72348410&amp;VAR:RCODE=STLD&amp;VAR:SDATE=20101299&amp;VAR:FREQ=Quarterly&amp;VAR:RELITEM=RP&amp;VAR:CURRENCY=&amp;VAR:CURRSOURCE=EX","SHARE&amp;VAR:NATFREQ=QUARTERLY&amp;VAR:RFIELD=FINALIZED&amp;VAR:DB_TYPE=&amp;VAR:UNITS=M&amp;window=popup&amp;width=450&amp;height=300&amp;START_MAXIMIZED=FALSE"}</definedName>
    <definedName name="_396__FDSAUDITLINK__" localSheetId="1"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96__FDSAUDITLINK__" hidden="1">{"fdsup://IBCentral/FAT Viewer?action=UPDATE&amp;creator=factset&amp;DOC_NAME=fat:reuters_qtrly_source_window.fat&amp;display_string=Audit&amp;DYN_ARGS=TRUE&amp;VAR:ID1=45822P10&amp;VAR:RCODE=FDSPFDSTKTOTAL&amp;VAR:SDATE=20101299&amp;VAR:FREQ=Quarterly&amp;VAR:RELITEM=RP&amp;VAR:CURRENCY=&amp;VAR:CUR","RSOURCE=EXSHARE&amp;VAR:NATFREQ=QUARTERLY&amp;VAR:RFIELD=FINALIZED&amp;VAR:DB_TYPE=&amp;VAR:UNITS=M&amp;window=popup&amp;width=450&amp;height=300&amp;START_MAXIMIZED=FALSE"}</definedName>
    <definedName name="_397__FDSAUDITLINK__" localSheetId="1"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97__FDSAUDITLINK__" hidden="1">{"fdsup://IBCentral/FAT Viewer?action=UPDATE&amp;creator=factset&amp;DOC_NAME=fat:reuters_qtrly_source_window.fat&amp;display_string=Audit&amp;DYN_ARGS=TRUE&amp;VAR:ID1=87237510&amp;VAR:RCODE=STLD&amp;VAR:SDATE=20101299&amp;VAR:FREQ=Quarterly&amp;VAR:RELITEM=RP&amp;VAR:CURRENCY=&amp;VAR:CURRSOURCE=EX","SHARE&amp;VAR:NATFREQ=QUARTERLY&amp;VAR:RFIELD=FINALIZED&amp;VAR:DB_TYPE=&amp;VAR:UNITS=M&amp;window=popup&amp;width=450&amp;height=300&amp;START_MAXIMIZED=FALSE"}</definedName>
    <definedName name="_398__FDSAUDITLINK__" localSheetId="1" hidden="1">{"fdsup://IBCentral/FAT Viewer?action=UPDATE&amp;creator=factset&amp;DOC_NAME=fat:reuters_qtrly_shs_src_window.fat&amp;display_string=Audit&amp;DYN_ARGS=TRUE&amp;VAR:ID1=45822P10&amp;VAR:RCODE=FDSSHSOUTDEPS&amp;VAR:SDATE=20101299&amp;VAR:FREQ=Quarterly&amp;VAR:RELITEM=RP&amp;VAR:CURRENCY=&amp;VAR:CUR","RSOURCE=EXSHARE&amp;VAR:NATFREQ=QUARTERLY&amp;VAR:RFIELD=FINALIZED&amp;VAR:DB_TYPE=&amp;VAR:UNITS=M&amp;window=popup&amp;width=450&amp;height=300&amp;START_MAXIMIZED=FALSE"}</definedName>
    <definedName name="_398__FDSAUDITLINK__" hidden="1">{"fdsup://IBCentral/FAT Viewer?action=UPDATE&amp;creator=factset&amp;DOC_NAME=fat:reuters_qtrly_shs_src_window.fat&amp;display_string=Audit&amp;DYN_ARGS=TRUE&amp;VAR:ID1=45822P10&amp;VAR:RCODE=FDSSHSOUTDEPS&amp;VAR:SDATE=20101299&amp;VAR:FREQ=Quarterly&amp;VAR:RELITEM=RP&amp;VAR:CURRENCY=&amp;VAR:CUR","RSOURCE=EXSHARE&amp;VAR:NATFREQ=QUARTERLY&amp;VAR:RFIELD=FINALIZED&amp;VAR:DB_TYPE=&amp;VAR:UNITS=M&amp;window=popup&amp;width=450&amp;height=300&amp;START_MAXIMIZED=FALSE"}</definedName>
    <definedName name="_39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39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__123Graph_BCHART_1" localSheetId="1" hidden="1">#REF!</definedName>
    <definedName name="_4__123Graph_BCHART_1" hidden="1">#REF!</definedName>
    <definedName name="_4__FDSAUDITLINK__" localSheetId="1" hidden="1">{"fdsup://IBCentral/FAT Viewer?action=UPDATE&amp;creator=factset&amp;DOC_NAME=fat:reuters_qtrly_source_window.fat&amp;display_string=Audit&amp;DYN_ARGS=TRUE&amp;VAR:ID1=45110710&amp;VAR:RCODE=STLD&amp;VAR:SDATE=20110699&amp;VAR:FREQ=Quarterly&amp;VAR:RELITEM=RP&amp;VAR:CURRENCY=&amp;VAR:CURRSOURCE=EX","SHARE&amp;VAR:NATFREQ=QUARTERLY&amp;VAR:RFIELD=FINALIZED&amp;VAR:DB_TYPE=&amp;VAR:UNITS=M&amp;window=popup&amp;width=450&amp;height=300&amp;START_MAXIMIZED=FALSE"}</definedName>
    <definedName name="_4__FDSAUDITLINK__" hidden="1">{"fdsup://IBCentral/FAT Viewer?action=UPDATE&amp;creator=factset&amp;DOC_NAME=fat:reuters_qtrly_source_window.fat&amp;display_string=Audit&amp;DYN_ARGS=TRUE&amp;VAR:ID1=45110710&amp;VAR:RCODE=STLD&amp;VAR:SDATE=20110699&amp;VAR:FREQ=Quarterly&amp;VAR:RELITEM=RP&amp;VAR:CURRENCY=&amp;VAR:CURRSOURCE=EX","SHARE&amp;VAR:NATFREQ=QUARTERLY&amp;VAR:RFIELD=FINALIZED&amp;VAR:DB_TYPE=&amp;VAR:UNITS=M&amp;window=popup&amp;width=450&amp;height=300&amp;START_MAXIMIZED=FALSE"}</definedName>
    <definedName name="_40__FDSAUDITLINK__" localSheetId="1" hidden="1">{"fdsup://IBCentral/FAT Viewer?action=UPDATE&amp;creator=factset&amp;DOC_NAME=fat:reuters_qtrly_source_window.fat&amp;display_string=Audit&amp;DYN_ARGS=TRUE&amp;VAR:ID1=01880210&amp;VAR:RCODE=STLD&amp;VAR:SDATE=20110399&amp;VAR:FREQ=Quarterly&amp;VAR:RELITEM=RP&amp;VAR:CURRENCY=&amp;VAR:CURRSOURCE=EX","SHARE&amp;VAR:NATFREQ=QUARTERLY&amp;VAR:RFIELD=FINALIZED&amp;VAR:DB_TYPE=&amp;VAR:UNITS=M&amp;window=popup&amp;width=450&amp;height=300&amp;START_MAXIMIZED=FALSE"}</definedName>
    <definedName name="_40__FDSAUDITLINK__" hidden="1">{"fdsup://IBCentral/FAT Viewer?action=UPDATE&amp;creator=factset&amp;DOC_NAME=fat:reuters_qtrly_source_window.fat&amp;display_string=Audit&amp;DYN_ARGS=TRUE&amp;VAR:ID1=01880210&amp;VAR:RCODE=STLD&amp;VAR:SDATE=20110399&amp;VAR:FREQ=Quarterly&amp;VAR:RELITEM=RP&amp;VAR:CURRENCY=&amp;VAR:CURRSOURCE=EX","SHARE&amp;VAR:NATFREQ=QUARTERLY&amp;VAR:RFIELD=FINALIZED&amp;VAR:DB_TYPE=&amp;VAR:UNITS=M&amp;window=popup&amp;width=450&amp;height=300&amp;START_MAXIMIZED=FALSE"}</definedName>
    <definedName name="_400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00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0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0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02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02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03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03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04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04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0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0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0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0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07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07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0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0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09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09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1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410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10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11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11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1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1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13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13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14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14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1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1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16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16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17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17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18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18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19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19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2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420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20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21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21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22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22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23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23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24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24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2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2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26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26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27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27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28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28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29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29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3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43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430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30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31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31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32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32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33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33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3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3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35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35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36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36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37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37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38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38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3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3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4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44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440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40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41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41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4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4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43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43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4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4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45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45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4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4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47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47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48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48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49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49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5__FDSAUDITLINK__" localSheetId="1" hidden="1">{"fdsup://IBCentral/FAT Viewer?action=UPDATE&amp;creator=factset&amp;DOC_NAME=fat:reuters_qtrly_source_window.fat&amp;display_string=Audit&amp;DYN_ARGS=TRUE&amp;VAR:ID1=95709T10&amp;VAR:RCODE=FDSPFDSTKTOTAL&amp;VAR:SDATE=20110399&amp;VAR:FREQ=Quarterly&amp;VAR:RELITEM=RP&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95709T10&amp;VAR:RCODE=FDSPFDSTKTOTAL&amp;VAR:SDATE=20110399&amp;VAR:FREQ=Quarterly&amp;VAR:RELITEM=RP&amp;VAR:CURRENCY=&amp;VAR:CUR","RSOURCE=EXSHARE&amp;VAR:NATFREQ=QUARTERLY&amp;VAR:RFIELD=FINALIZED&amp;VAR:DB_TYPE=&amp;VAR:UNITS=M&amp;window=popup&amp;width=450&amp;height=300&amp;START_MAXIMIZED=FALSE"}</definedName>
    <definedName name="_45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5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51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51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52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52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53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53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54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54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55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55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5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5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57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57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58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58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59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59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6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46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460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60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61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61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62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62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63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63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64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64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65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65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6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6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67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67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68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68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69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69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7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47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470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70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71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71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72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72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73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73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74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74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475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75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476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76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477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77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478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78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479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79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48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48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480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80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481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81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482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82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483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83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484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84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485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85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486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86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487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87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488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88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489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89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49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49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9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49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9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49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9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49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9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49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9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495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95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496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96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497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97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49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9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499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499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__123Graph_ACHART_1" localSheetId="1" hidden="1">#REF!</definedName>
    <definedName name="_5__123Graph_ACHART_1" hidden="1">#REF!</definedName>
    <definedName name="_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0__FDSAUDITLINK__" localSheetId="1" hidden="1">{"fdsup://IBCentral/FAT Viewer?action=UPDATE&amp;creator=factset&amp;DOC_NAME=fat:reuters_qtrly_source_window.fat&amp;display_string=Audit&amp;DYN_ARGS=TRUE&amp;VAR:ID1=67083710&amp;VAR:RCODE=STLD&amp;VAR:SDATE=20110399&amp;VAR:FREQ=Quarterly&amp;VAR:RELITEM=RP&amp;VAR:CURRENCY=&amp;VAR:CURRSOURCE=EX","SHARE&amp;VAR:NATFREQ=QUARTERLY&amp;VAR:RFIELD=FINALIZED&amp;VAR:DB_TYPE=&amp;VAR:UNITS=M&amp;window=popup&amp;width=450&amp;height=300&amp;START_MAXIMIZED=FALSE"}</definedName>
    <definedName name="_50__FDSAUDITLINK__" hidden="1">{"fdsup://IBCentral/FAT Viewer?action=UPDATE&amp;creator=factset&amp;DOC_NAME=fat:reuters_qtrly_source_window.fat&amp;display_string=Audit&amp;DYN_ARGS=TRUE&amp;VAR:ID1=67083710&amp;VAR:RCODE=STLD&amp;VAR:SDATE=20110399&amp;VAR:FREQ=Quarterly&amp;VAR:RELITEM=RP&amp;VAR:CURRENCY=&amp;VAR:CURRSOURCE=EX","SHARE&amp;VAR:NATFREQ=QUARTERLY&amp;VAR:RFIELD=FINALIZED&amp;VAR:DB_TYPE=&amp;VAR:UNITS=M&amp;window=popup&amp;width=450&amp;height=300&amp;START_MAXIMIZED=FALSE"}</definedName>
    <definedName name="_500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00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01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01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02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02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03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03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04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04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0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0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06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06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07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07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0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0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09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09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1__FDSAUDITLINK__" localSheetId="1" hidden="1">{"fdsup://IBCentral/FAT Viewer?action=UPDATE&amp;creator=factset&amp;DOC_NAME=fat:reuters_qtrly_source_window.fat&amp;display_string=Audit&amp;DYN_ARGS=TRUE&amp;VAR:ID1=95709T10&amp;VAR:RCODE=STLD&amp;VAR:SDATE=20110399&amp;VAR:FREQ=Quarterly&amp;VAR:RELITEM=RP&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95709T10&amp;VAR:RCODE=STLD&amp;VAR:SDATE=20110399&amp;VAR:FREQ=Quarterly&amp;VAR:RELITEM=RP&amp;VAR:CURRENCY=&amp;VAR:CURRSOURCE=EX","SHARE&amp;VAR:NATFREQ=QUARTERLY&amp;VAR:RFIELD=FINALIZED&amp;VAR:DB_TYPE=&amp;VAR:UNITS=M&amp;window=popup&amp;width=450&amp;height=300&amp;START_MAXIMIZED=FALSE"}</definedName>
    <definedName name="_510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10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11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11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12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12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1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1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14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14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15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15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1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1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1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1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18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18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19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19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2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520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20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21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21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22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22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23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23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24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24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2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2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26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26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27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27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28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28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29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29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3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53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530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30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31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31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32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32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33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33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34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34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35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35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36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36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37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37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38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38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39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39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4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54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540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40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41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41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42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42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43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43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44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44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45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45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46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46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47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47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48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48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49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49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5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55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550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50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51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51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52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52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53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53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54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54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55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55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5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5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5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5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58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58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59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59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6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6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61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61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6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6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6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6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6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6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6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6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66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66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67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67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68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68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69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69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7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57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570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70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71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71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72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72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7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7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7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7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575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75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576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76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577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77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57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7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579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79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58__FDSAUDITLINK__" localSheetId="1" hidden="1">{"fdsup://IBCentral/FAT Viewer?action=UPDATE&amp;creator=factset&amp;DOC_NAME=fat:reuters_qtrly_source_window.fat&amp;display_string=Audit&amp;DYN_ARGS=TRUE&amp;VAR:ID1=01880210&amp;VAR:RCODE=FDSPFDSTKTOTAL&amp;VAR:SDATE=20110399&amp;VAR:FREQ=Quarterly&amp;VAR:RELITEM=RP&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01880210&amp;VAR:RCODE=FDSPFDSTKTOTAL&amp;VAR:SDATE=20110399&amp;VAR:FREQ=Quarterly&amp;VAR:RELITEM=RP&amp;VAR:CURRENCY=&amp;VAR:CUR","RSOURCE=EXSHARE&amp;VAR:NATFREQ=QUARTERLY&amp;VAR:RFIELD=FINALIZED&amp;VAR:DB_TYPE=&amp;VAR:UNITS=M&amp;window=popup&amp;width=450&amp;height=300&amp;START_MAXIMIZED=FALSE"}</definedName>
    <definedName name="_58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8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581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81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582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82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583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83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584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84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585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85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58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8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587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87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58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8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589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89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59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59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9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59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9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592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92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59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9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594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94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59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9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59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9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597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97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598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98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59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59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__FDSAUDITLINK__" localSheetId="1" hidden="1">{"fdsup://IBCentral/FAT Viewer?action=UPDATE&amp;creator=factset&amp;DOC_NAME=fat:reuters_qtrly_source_window.fat&amp;display_string=Audit&amp;DYN_ARGS=TRUE&amp;VAR:ID1=72348410&amp;VAR:RCODE=STLD&amp;VAR:SDATE=20110699&amp;VAR:FREQ=Quarterly&amp;VAR:RELITEM=RP&amp;VAR:CURRENCY=&amp;VAR:CURRSOURCE=EX","SHARE&amp;VAR:NATFREQ=QUARTERLY&amp;VAR:RFIELD=FINALIZED&amp;VAR:DB_TYPE=&amp;VAR:UNITS=M&amp;window=popup&amp;width=450&amp;height=300&amp;START_MAXIMIZED=FALSE"}</definedName>
    <definedName name="_6__FDSAUDITLINK__" hidden="1">{"fdsup://IBCentral/FAT Viewer?action=UPDATE&amp;creator=factset&amp;DOC_NAME=fat:reuters_qtrly_source_window.fat&amp;display_string=Audit&amp;DYN_ARGS=TRUE&amp;VAR:ID1=72348410&amp;VAR:RCODE=STLD&amp;VAR:SDATE=20110699&amp;VAR:FREQ=Quarterly&amp;VAR:RELITEM=RP&amp;VAR:CURRENCY=&amp;VAR:CURRSOURCE=EX","SHARE&amp;VAR:NATFREQ=QUARTERLY&amp;VAR:RFIELD=FINALIZED&amp;VAR:DB_TYPE=&amp;VAR:UNITS=M&amp;window=popup&amp;width=450&amp;height=300&amp;START_MAXIMIZED=FALSE"}</definedName>
    <definedName name="_60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0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00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00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0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0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0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0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0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0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04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04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05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05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0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0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07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07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08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08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0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0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1__FDSAUDITLINK__" localSheetId="1" hidden="1">{"fdsup://IBCentral/FAT Viewer?action=UPDATE&amp;creator=factset&amp;DOC_NAME=fat:reuters_qtrly_source_window.fat&amp;display_string=Audit&amp;DYN_ARGS=TRUE&amp;VAR:ID1=67073Y10&amp;VAR:RCODE=STLD&amp;VAR:SDATE=20110399&amp;VAR:FREQ=Quarterly&amp;VAR:RELITEM=RP&amp;VAR:CURRENCY=&amp;VAR:CURRSOURCE=EX","SHARE&amp;VAR:NATFREQ=QUARTERLY&amp;VAR:RFIELD=FINALIZED&amp;VAR:DB_TYPE=&amp;VAR:UNITS=M&amp;window=popup&amp;width=450&amp;height=300&amp;START_MAXIMIZED=FALSE"}</definedName>
    <definedName name="_61__FDSAUDITLINK__" hidden="1">{"fdsup://IBCentral/FAT Viewer?action=UPDATE&amp;creator=factset&amp;DOC_NAME=fat:reuters_qtrly_source_window.fat&amp;display_string=Audit&amp;DYN_ARGS=TRUE&amp;VAR:ID1=67073Y10&amp;VAR:RCODE=STLD&amp;VAR:SDATE=20110399&amp;VAR:FREQ=Quarterly&amp;VAR:RELITEM=RP&amp;VAR:CURRENCY=&amp;VAR:CURRSOURCE=EX","SHARE&amp;VAR:NATFREQ=QUARTERLY&amp;VAR:RFIELD=FINALIZED&amp;VAR:DB_TYPE=&amp;VAR:UNITS=M&amp;window=popup&amp;width=450&amp;height=300&amp;START_MAXIMIZED=FALSE"}</definedName>
    <definedName name="_610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10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11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11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1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1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13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13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14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14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15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15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1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1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1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1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18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18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19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19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2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620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20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2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2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22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22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23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23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24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24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25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25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2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2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2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2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28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28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29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29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3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630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30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31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31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3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3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33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33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34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34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3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3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36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36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3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3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38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38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39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39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4__FDSAUDITLINK__" localSheetId="1" hidden="1">{"fdsup://IBCentral/FAT Viewer?action=UPDATE&amp;creator=factset&amp;DOC_NAME=fat:reuters_qtrly_source_window.fat&amp;display_string=Audit&amp;DYN_ARGS=TRUE&amp;VAR:ID1=01880210&amp;VAR:RCODE=STLD&amp;VAR:SDATE=20110399&amp;VAR:FREQ=Quarterly&amp;VAR:RELITEM=RP&amp;VAR:CURRENCY=&amp;VAR:CURRSOURCE=EX","SHARE&amp;VAR:NATFREQ=QUARTERLY&amp;VAR:RFIELD=FINALIZED&amp;VAR:DB_TYPE=&amp;VAR:UNITS=M&amp;window=popup&amp;width=450&amp;height=300&amp;START_MAXIMIZED=FALSE"}</definedName>
    <definedName name="_64__FDSAUDITLINK__" hidden="1">{"fdsup://IBCentral/FAT Viewer?action=UPDATE&amp;creator=factset&amp;DOC_NAME=fat:reuters_qtrly_source_window.fat&amp;display_string=Audit&amp;DYN_ARGS=TRUE&amp;VAR:ID1=01880210&amp;VAR:RCODE=STLD&amp;VAR:SDATE=20110399&amp;VAR:FREQ=Quarterly&amp;VAR:RELITEM=RP&amp;VAR:CURRENCY=&amp;VAR:CURRSOURCE=EX","SHARE&amp;VAR:NATFREQ=QUARTERLY&amp;VAR:RFIELD=FINALIZED&amp;VAR:DB_TYPE=&amp;VAR:UNITS=M&amp;window=popup&amp;width=450&amp;height=300&amp;START_MAXIMIZED=FALSE"}</definedName>
    <definedName name="_640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40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41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41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42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42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43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43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44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44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45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45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46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46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47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47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48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48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49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49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5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650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50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51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51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52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52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53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53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54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54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55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55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56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56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57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57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58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58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5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5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6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66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6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61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61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62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62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6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6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64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64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65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65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66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66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67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67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68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68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69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69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7__FDSAUDITLINK__" localSheetId="1"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67__FDSAUDITLINK__" hidden="1">{"fdsup://IBCentral/FAT Viewer?action=UPDATE&amp;creator=factset&amp;DOC_NAME=fat:reuters_semi_source_window.fat&amp;display_string=Audit&amp;DYN_ARGS=TRUE&amp;VAR:ID1=CMS&amp;VAR:RCODE=FDSPFDSTKTOTAL&amp;VAR:SDATE=0&amp;VAR:FREQ=FSA&amp;VAR:RELITEM=RP&amp;VAR:CURRENCY=&amp;VAR:CURRSOURCE=EXSHARE&amp;VAR",":NATFREQ=FSA&amp;VAR:RFIELD=FINALIZED&amp;VAR:DB_TYPE=&amp;VAR:UNITS=M&amp;window=popup&amp;width=450&amp;height=300&amp;START_MAXIMIZED=FALSE"}</definedName>
    <definedName name="_670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70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71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71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72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72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73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73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74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74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675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75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676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76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677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77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678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78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679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79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68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68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680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80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681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81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682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82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683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83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684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84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685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85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68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8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68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8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688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88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689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89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69__FDSAUDITLINK__" localSheetId="1" hidden="1">{"fdsup://IBCentral/FAT Viewer?action=UPDATE&amp;creator=factset&amp;DOC_NAME=fat:reuters_qtrly_source_window.fat&amp;display_string=Audit&amp;DYN_ARGS=TRUE&amp;VAR:ID1=95709T10&amp;VAR:RCODE=FDSPFDSTKTOTAL&amp;VAR:SDATE=20110399&amp;VAR:FREQ=Quarterly&amp;VAR:RELITEM=RP&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95709T10&amp;VAR:RCODE=FDSPFDSTKTOTAL&amp;VAR:SDATE=20110399&amp;VAR:FREQ=Quarterly&amp;VAR:RELITEM=RP&amp;VAR:CURRENCY=&amp;VAR:CUR","RSOURCE=EXSHARE&amp;VAR:NATFREQ=QUARTERLY&amp;VAR:RFIELD=FINALIZED&amp;VAR:DB_TYPE=&amp;VAR:UNITS=M&amp;window=popup&amp;width=450&amp;height=300&amp;START_MAXIMIZED=FALSE"}</definedName>
    <definedName name="_69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9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691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91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69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9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69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9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69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9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69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9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696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96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697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97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698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98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699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699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__123Graph_ACHART_29" hidden="1">#REF!</definedName>
    <definedName name="_7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7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70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70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700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00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01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01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02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02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0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0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0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0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05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05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06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06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07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07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0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0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09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09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1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71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71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1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11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11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12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12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13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13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14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14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15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15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1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1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17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17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1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1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19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19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2__FDSAUDITLINK__" localSheetId="1"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72__FDSAUDITLINK__" hidden="1">{"fdsup://IBCentral/FAT Viewer?action=UPDATE&amp;creator=factset&amp;DOC_NAME=fat:reuters_semi_source_window.fat&amp;display_string=Audit&amp;DYN_ARGS=TRUE&amp;VAR:ID1=TE&amp;VAR:RCODE=FDSPFDSTKTOTAL&amp;VAR:SDATE=0&amp;VAR:FREQ=FSA&amp;VAR:RELITEM=RP&amp;VAR:CURRENCY=&amp;VAR:CURRSOURCE=EXSHARE&amp;VAR:","NATFREQ=FSA&amp;VAR:RFIELD=FINALIZED&amp;VAR:DB_TYPE=&amp;VAR:UNITS=M&amp;window=popup&amp;width=450&amp;height=300&amp;START_MAXIMIZED=FALSE"}</definedName>
    <definedName name="_72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2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2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2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22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22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2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2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24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24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2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2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2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2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27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27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28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28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2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2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3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730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30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3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3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3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3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3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3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34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34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35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35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3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3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37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37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38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38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3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3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4__FDSAUDITLINK__" localSheetId="1" hidden="1">{"fdsup://IBCentral/FAT Viewer?action=UPDATE&amp;creator=factset&amp;DOC_NAME=fat:reuters_qtrly_source_window.fat&amp;display_string=Audit&amp;DYN_ARGS=TRUE&amp;VAR:ID1=67083710&amp;VAR:RCODE=STLD&amp;VAR:SDATE=20110399&amp;VAR:FREQ=Quarterly&amp;VAR:RELITEM=RP&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67083710&amp;VAR:RCODE=STLD&amp;VAR:SDATE=20110399&amp;VAR:FREQ=Quarterly&amp;VAR:RELITEM=RP&amp;VAR:CURRENCY=&amp;VAR:CURRSOURCE=EX","SHARE&amp;VAR:NATFREQ=QUARTERLY&amp;VAR:RFIELD=FINALIZED&amp;VAR:DB_TYPE=&amp;VAR:UNITS=M&amp;window=popup&amp;width=450&amp;height=300&amp;START_MAXIMIZED=FALSE"}</definedName>
    <definedName name="_740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40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41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41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4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4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43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43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44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44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45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45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4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4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4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4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48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48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49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49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5__FDSAUDITLINK__" localSheetId="1" hidden="1">{"fdsup://IBCentral/FAT Viewer?action=UPDATE&amp;creator=factset&amp;DOC_NAME=fat:reuters_qtrly_source_window.fat&amp;display_string=Audit&amp;DYN_ARGS=TRUE&amp;VAR:ID1=95709T10&amp;VAR:RCODE=STLD&amp;VAR:SDATE=20110399&amp;VAR:FREQ=Quarterly&amp;VAR:RELITEM=RP&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95709T10&amp;VAR:RCODE=STLD&amp;VAR:SDATE=20110399&amp;VAR:FREQ=Quarterly&amp;VAR:RELITEM=RP&amp;VAR:CURRENCY=&amp;VAR:CURRSOURCE=EX","SHARE&amp;VAR:NATFREQ=QUARTERLY&amp;VAR:RFIELD=FINALIZED&amp;VAR:DB_TYPE=&amp;VAR:UNITS=M&amp;window=popup&amp;width=450&amp;height=300&amp;START_MAXIMIZED=FALSE"}</definedName>
    <definedName name="_750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50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5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5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52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52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53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53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54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54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55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55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5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5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5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5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58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58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59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59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6__FDSAUDITLINK__" localSheetId="1"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45822P10&amp;VAR:RCODE=STLD&amp;VAR:SDATE=20110399&amp;VAR:FREQ=Quarterly&amp;VAR:RELITEM=RP&amp;VAR:CURRENCY=&amp;VAR:CURRSOURCE=EX","SHARE&amp;VAR:NATFREQ=QUARTERLY&amp;VAR:RFIELD=FINALIZED&amp;VAR:DB_TYPE=&amp;VAR:UNITS=M&amp;window=popup&amp;width=450&amp;height=300&amp;START_MAXIMIZED=FALSE"}</definedName>
    <definedName name="_760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60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61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61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6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6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63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63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64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64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6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6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66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66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6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6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68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68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69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69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7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770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70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71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71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72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72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73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73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74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74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775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75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776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76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777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77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778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78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779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79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78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780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80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781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81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782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82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783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83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784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84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785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85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786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86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787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87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788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88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78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8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79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79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79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9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791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91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792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92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79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9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794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94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795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95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796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96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797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97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798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98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799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799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__FDSAUDITLINK__" localSheetId="1" hidden="1">{"fdsup://IBCentral/FAT Viewer?action=UPDATE&amp;creator=factset&amp;DOC_NAME=fat:reuters_qtrly_source_window.fat&amp;display_string=Audit&amp;DYN_ARGS=TRUE&amp;VAR:ID1=12561W10&amp;VAR:RCODE=STLD&amp;VAR:SDATE=20110699&amp;VAR:FREQ=Quarterly&amp;VAR:RELITEM=RP&amp;VAR:CURRENCY=&amp;VAR:CURRSOURCE=EX","SHARE&amp;VAR:NATFREQ=QUARTERLY&amp;VAR:RFIELD=FINALIZED&amp;VAR:DB_TYPE=&amp;VAR:UNITS=M&amp;window=popup&amp;width=450&amp;height=300&amp;START_MAXIMIZED=FALSE"}</definedName>
    <definedName name="_8__FDSAUDITLINK__" hidden="1">{"fdsup://IBCentral/FAT Viewer?action=UPDATE&amp;creator=factset&amp;DOC_NAME=fat:reuters_qtrly_source_window.fat&amp;display_string=Audit&amp;DYN_ARGS=TRUE&amp;VAR:ID1=12561W10&amp;VAR:RCODE=STLD&amp;VAR:SDATE=20110699&amp;VAR:FREQ=Quarterly&amp;VAR:RELITEM=RP&amp;VAR:CURRENCY=&amp;VAR:CURRSOURCE=EX","SHARE&amp;VAR:NATFREQ=QUARTERLY&amp;VAR:RFIELD=FINALIZED&amp;VAR:DB_TYPE=&amp;VAR:UNITS=M&amp;window=popup&amp;width=450&amp;height=300&amp;START_MAXIMIZED=FALSE"}</definedName>
    <definedName name="_80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0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00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00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01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01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02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02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03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03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04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04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05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05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06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06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07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07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08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08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09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09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1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810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10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11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11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12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12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13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13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14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14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15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15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16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16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1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1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18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18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19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19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2__FDSAUDITLINK__" localSheetId="1" hidden="1">{"fdsup://IBCentral/FAT Viewer?action=UPDATE&amp;creator=factset&amp;DOC_NAME=fat:reuters_qtrly_source_window.fat&amp;display_string=Audit&amp;DYN_ARGS=TRUE&amp;VAR:ID1=01880210&amp;VAR:RCODE=FDSPFDSTKTOTAL&amp;VAR:SDATE=20110399&amp;VAR:FREQ=Quarterly&amp;VAR:RELITEM=RP&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01880210&amp;VAR:RCODE=FDSPFDSTKTOTAL&amp;VAR:SDATE=20110399&amp;VAR:FREQ=Quarterly&amp;VAR:RELITEM=RP&amp;VAR:CURRENCY=&amp;VAR:CUR","RSOURCE=EXSHARE&amp;VAR:NATFREQ=QUARTERLY&amp;VAR:RFIELD=FINALIZED&amp;VAR:DB_TYPE=&amp;VAR:UNITS=M&amp;window=popup&amp;width=450&amp;height=300&amp;START_MAXIMIZED=FALSE"}</definedName>
    <definedName name="_820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20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21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21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2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2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23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23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2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2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2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2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26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26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27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27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28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28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29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29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3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830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30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31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31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32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32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33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33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34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34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35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35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36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36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37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37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3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3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39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39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4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4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4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4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41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41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42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42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43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43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44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44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45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45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4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4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47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47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4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4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49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49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5__FDSAUDITLINK__" localSheetId="1"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85__FDSAUDITLINK__" hidden="1">{"fdsup://IBCentral/FAT Viewer?action=UPDATE&amp;creator=factset&amp;DOC_NAME=fat:reuters_semi_source_window.fat&amp;display_string=Audit&amp;DYN_ARGS=TRUE&amp;VAR:ID1=PNW&amp;VAR:RCODE=FDSPFDSTKTOTAL&amp;VAR:SDATE=0&amp;VAR:FREQ=FSA&amp;VAR:RELITEM=RP&amp;VAR:CURRENCY=&amp;VAR:CURRSOURCE=EXSHARE&amp;VAR",":NATFREQ=FSA&amp;VAR:RFIELD=FINALIZED&amp;VAR:DB_TYPE=&amp;VAR:UNITS=M&amp;window=popup&amp;width=450&amp;height=300&amp;START_MAXIMIZED=FALSE"}</definedName>
    <definedName name="_85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5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51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51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52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52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5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5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54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54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5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5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5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5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57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57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58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58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5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5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6__FDSAUDITLINK__" localSheetId="1"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90920510&amp;VAR:RCODE=STLD&amp;VAR:SDATE=20110399&amp;VAR:FREQ=Quarterly&amp;VAR:RELITEM=RP&amp;VAR:CURRENCY=&amp;VAR:CURRSOURCE=EX","SHARE&amp;VAR:NATFREQ=QUARTERLY&amp;VAR:RFIELD=FINALIZED&amp;VAR:DB_TYPE=&amp;VAR:UNITS=M&amp;window=popup&amp;width=450&amp;height=300&amp;START_MAXIMIZED=FALSE"}</definedName>
    <definedName name="_860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60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6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6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6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6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6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6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64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64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65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65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66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66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67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67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68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68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69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69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7__FDSAUDITLINK__" localSheetId="1"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01880210&amp;VAR:RCODE=STLD&amp;VAR:SDATE=20101299&amp;VAR:FREQ=Quarterly&amp;VAR:RELITEM=RP&amp;VAR:CURRENCY=&amp;VAR:CURRSOURCE=EX","SHARE&amp;VAR:NATFREQ=QUARTERLY&amp;VAR:RFIELD=FINALIZED&amp;VAR:DB_TYPE=&amp;VAR:UNITS=M&amp;window=popup&amp;width=450&amp;height=300&amp;START_MAXIMIZED=FALSE"}</definedName>
    <definedName name="_870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70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71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71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72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72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73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73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874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74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75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75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87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7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87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7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878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78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879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79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88__FDSAUDITLINK__" localSheetId="1"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45110710&amp;VAR:RCODE=STLD&amp;VAR:SDATE=20110399&amp;VAR:FREQ=Quarterly&amp;VAR:RELITEM=RP&amp;VAR:CURRENCY=&amp;VAR:CURRSOURCE=EX","SHARE&amp;VAR:NATFREQ=QUARTERLY&amp;VAR:RFIELD=FINALIZED&amp;VAR:DB_TYPE=&amp;VAR:UNITS=M&amp;window=popup&amp;width=450&amp;height=300&amp;START_MAXIMIZED=FALSE"}</definedName>
    <definedName name="_880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80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88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8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882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82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883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83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884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84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885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85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886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86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887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87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888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88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889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89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89__FDSAUDITLINK__" localSheetId="1"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89__FDSAUDITLINK__" hidden="1">{"fdsup://IBCentral/FAT Viewer?action=UPDATE&amp;creator=factset&amp;DOC_NAME=fat:reuters_semi_source_window.fat&amp;display_string=Audit&amp;DYN_ARGS=TRUE&amp;VAR:ID1=NVE&amp;VAR:RCODE=FDSPFDSTKTOTAL&amp;VAR:SDATE=0&amp;VAR:FREQ=FSA&amp;VAR:RELITEM=RP&amp;VAR:CURRENCY=&amp;VAR:CURRSOURCE=EXSHARE&amp;VAR",":NATFREQ=FSA&amp;VAR:RFIELD=FINALIZED&amp;VAR:DB_TYPE=&amp;VAR:UNITS=M&amp;window=popup&amp;width=450&amp;height=300&amp;START_MAXIMIZED=FALSE"}</definedName>
    <definedName name="_890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90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891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91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892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92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893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93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894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94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895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95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896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96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89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9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898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98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899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899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__FDSAUDITLINK__" localSheetId="1" hidden="1">{"fdsup://IBCentral/FAT Viewer?action=UPDATE&amp;creator=factset&amp;DOC_NAME=fat:reuters_qtrly_source_window.fat&amp;display_string=Audit&amp;DYN_ARGS=TRUE&amp;VAR:ID1=12561W10&amp;VAR:RCODE=FDSPFDSTKTOTAL&amp;VAR:SDATE=20110699&amp;VAR:FREQ=Quarterly&amp;VAR:RELITEM=RP&amp;VAR:CURRENCY=&amp;VAR:CUR","RSOURCE=EXSHARE&amp;VAR:NATFREQ=QUARTERLY&amp;VAR:RFIELD=FINALIZED&amp;VAR:DB_TYPE=&amp;VAR:UNITS=M&amp;window=popup&amp;width=450&amp;height=300&amp;START_MAXIMIZED=FALSE"}</definedName>
    <definedName name="_9__FDSAUDITLINK__" hidden="1">{"fdsup://IBCentral/FAT Viewer?action=UPDATE&amp;creator=factset&amp;DOC_NAME=fat:reuters_qtrly_source_window.fat&amp;display_string=Audit&amp;DYN_ARGS=TRUE&amp;VAR:ID1=12561W10&amp;VAR:RCODE=FDSPFDSTKTOTAL&amp;VAR:SDATE=20110699&amp;VAR:FREQ=Quarterly&amp;VAR:RELITEM=RP&amp;VAR:CURRENCY=&amp;VAR:CUR","RSOURCE=EXSHARE&amp;VAR:NATFREQ=QUARTERLY&amp;VAR:RFIELD=FINALIZED&amp;VAR:DB_TYPE=&amp;VAR:UNITS=M&amp;window=popup&amp;width=450&amp;height=300&amp;START_MAXIMIZED=FALSE"}</definedName>
    <definedName name="_90__FDSAUDITLINK__" localSheetId="1"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90__FDSAUDITLINK__" hidden="1">{"fdsup://IBCentral/FAT Viewer?action=UPDATE&amp;creator=factset&amp;DOC_NAME=fat:reuters_qtrly_source_window.fat&amp;display_string=Audit&amp;DYN_ARGS=TRUE&amp;VAR:ID1=39116410&amp;VAR:RCODE=FDSPFDSTKTOTAL&amp;VAR:SDATE=20110399&amp;VAR:FREQ=Quarterly&amp;VAR:RELITEM=RP&amp;VAR:CURRENCY=&amp;VAR:CUR","RSOURCE=EXSHARE&amp;VAR:NATFREQ=QUARTERLY&amp;VAR:RFIELD=FINALIZED&amp;VAR:DB_TYPE=&amp;VAR:UNITS=M&amp;window=popup&amp;width=450&amp;height=300&amp;START_MAXIMIZED=FALSE"}</definedName>
    <definedName name="_900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00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01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01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02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02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03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03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04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04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0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0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06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06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07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07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08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08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09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09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1__FDSAUDITLINK__" localSheetId="1"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12561W10&amp;VAR:RCODE=FDSPFDSTKTOTAL&amp;VAR:SDATE=20110399&amp;VAR:FREQ=Quarterly&amp;VAR:RELITEM=RP&amp;VAR:CURRENCY=&amp;VAR:CUR","RSOURCE=EXSHARE&amp;VAR:NATFREQ=QUARTERLY&amp;VAR:RFIELD=FINALIZED&amp;VAR:DB_TYPE=&amp;VAR:UNITS=M&amp;window=popup&amp;width=450&amp;height=300&amp;START_MAXIMIZED=FALSE"}</definedName>
    <definedName name="_910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10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1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1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1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1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13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13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1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1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15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15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16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16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17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17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18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18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19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19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2__FDSAUDITLINK__" localSheetId="1"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87237510&amp;VAR:RCODE=STLD&amp;VAR:SDATE=20110399&amp;VAR:FREQ=Quarterly&amp;VAR:RELITEM=RP&amp;VAR:CURRENCY=&amp;VAR:CURRSOURCE=EX","SHARE&amp;VAR:NATFREQ=QUARTERLY&amp;VAR:RFIELD=FINALIZED&amp;VAR:DB_TYPE=&amp;VAR:UNITS=M&amp;window=popup&amp;width=450&amp;height=300&amp;START_MAXIMIZED=FALSE"}</definedName>
    <definedName name="_920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20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21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21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22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22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23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23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24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24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25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25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26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26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2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2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28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28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29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29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3__FDSAUDITLINK__" localSheetId="1"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12589610&amp;VAR:RCODE=STLD&amp;VAR:SDATE=20110399&amp;VAR:FREQ=Quarterly&amp;VAR:RELITEM=RP&amp;VAR:CURRENCY=&amp;VAR:CURRSOURCE=EX","SHARE&amp;VAR:NATFREQ=QUARTERLY&amp;VAR:RFIELD=FINALIZED&amp;VAR:DB_TYPE=&amp;VAR:UNITS=M&amp;window=popup&amp;width=450&amp;height=300&amp;START_MAXIMIZED=FALSE"}</definedName>
    <definedName name="_93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3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3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3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32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32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33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33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34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34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35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35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36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36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3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3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38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938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93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3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4__FDSAUDITLINK__" localSheetId="1"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95709T10&amp;VAR:RCODE=STLD&amp;VAR:SDATE=20101299&amp;VAR:FREQ=Quarterly&amp;VAR:RELITEM=RP&amp;VAR:CURRENCY=&amp;VAR:CURRSOURCE=EX","SHARE&amp;VAR:NATFREQ=QUARTERLY&amp;VAR:RFIELD=FINALIZED&amp;VAR:DB_TYPE=&amp;VAR:UNITS=M&amp;window=popup&amp;width=450&amp;height=300&amp;START_MAXIMIZED=FALSE"}</definedName>
    <definedName name="_940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40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41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41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42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42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4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4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44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44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45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45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46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46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47__FDSAUDITLINK__" localSheetId="1"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947__FDSAUDITLINK__" hidden="1">{"fdsup://IBCentral/FAT Viewer?action=UPDATE&amp;creator=factset&amp;DOC_NAME=fat:reuters_qtrly_shs_src_window.fat&amp;display_string=Audit&amp;DYN_ARGS=TRUE&amp;VAR:ID1=01852230&amp;VAR:RCODE=FDSSHSOUTDEPS&amp;VAR:SDATE=20100999&amp;VAR:FREQ=Quarterly&amp;VAR:RELITEM=RP&amp;VAR:CURRENCY=&amp;VAR:CUR","RSOURCE=EXSHARE&amp;VAR:NATFREQ=QUARTERLY&amp;VAR:RFIELD=FINALIZED&amp;VAR:DB_TYPE=&amp;VAR:UNITS=M&amp;window=popup&amp;width=450&amp;height=300&amp;START_MAXIMIZED=FALSE"}</definedName>
    <definedName name="_948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48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49__FDSAUDITLINK__" localSheetId="1"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49__FDSAUDITLINK__" hidden="1">{"fdsup://IBCentral/FAT Viewer?action=UPDATE&amp;creator=factset&amp;DOC_NAME=fat:reuters_semi_source_window.fat&amp;display_string=Audit&amp;DYN_ARGS=TRUE&amp;VAR:ID1=VVC&amp;VAR:RCODE=FDSPFDSTKTOTAL&amp;VAR:SDATE=0&amp;VAR:FREQ=FSA&amp;VAR:RELITEM=RP&amp;VAR:CURRENCY=&amp;VAR:CURRSOURCE=EXSHARE&amp;VAR",":NATFREQ=FSA&amp;VAR:RFIELD=FINALIZED&amp;VAR:DB_TYPE=&amp;VAR:UNITS=M&amp;window=popup&amp;width=450&amp;height=300&amp;START_MAXIMIZED=FALSE"}</definedName>
    <definedName name="_95__FDSAUDITLINK__" localSheetId="1"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72348410&amp;VAR:RCODE=STLD&amp;VAR:SDATE=20110399&amp;VAR:FREQ=Quarterly&amp;VAR:RELITEM=RP&amp;VAR:CURRENCY=&amp;VAR:CURRSOURCE=EX","SHARE&amp;VAR:NATFREQ=QUARTERLY&amp;VAR:RFIELD=FINALIZED&amp;VAR:DB_TYPE=&amp;VAR:UNITS=M&amp;window=popup&amp;width=450&amp;height=300&amp;START_MAXIMIZED=FALSE"}</definedName>
    <definedName name="_950__FDSAUDITLINK__" localSheetId="1" hidden="1">{"fdsup://IBCentral/FAT Viewer?action=UPDATE&amp;creator=factset&amp;DOC_NAME=fat:reuters_qtrly_shs_src_window.fat&amp;display_string=Audit&amp;DYN_ARGS=TRUE&amp;VAR:ID1=92240G10&amp;VAR:RCODE=FDSSHSOUTDEPS&amp;VAR:SDATE=20100999&amp;VAR:FREQ=Quarterly&amp;VAR:RELITEM=RP&amp;VAR:CURRENCY=&amp;VAR:CUR","RSOURCE=EXSHARE&amp;VAR:NATFREQ=QUARTERLY&amp;VAR:RFIELD=FINALIZED&amp;VAR:DB_TYPE=&amp;VAR:UNITS=M&amp;window=popup&amp;width=450&amp;height=300&amp;START_MAXIMIZED=FALSE"}</definedName>
    <definedName name="_950__FDSAUDITLINK__" hidden="1">{"fdsup://IBCentral/FAT Viewer?action=UPDATE&amp;creator=factset&amp;DOC_NAME=fat:reuters_qtrly_shs_src_window.fat&amp;display_string=Audit&amp;DYN_ARGS=TRUE&amp;VAR:ID1=92240G10&amp;VAR:RCODE=FDSSHSOUTDEPS&amp;VAR:SDATE=20100999&amp;VAR:FREQ=Quarterly&amp;VAR:RELITEM=RP&amp;VAR:CURRENCY=&amp;VAR:CUR","RSOURCE=EXSHARE&amp;VAR:NATFREQ=QUARTERLY&amp;VAR:RFIELD=FINALIZED&amp;VAR:DB_TYPE=&amp;VAR:UNITS=M&amp;window=popup&amp;width=450&amp;height=300&amp;START_MAXIMIZED=FALSE"}</definedName>
    <definedName name="_951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51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52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52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53__FDSAUDITLINK__" localSheetId="1"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953__FDSAUDITLINK__" hidden="1">{"fdsup://IBCentral/FAT Viewer?action=UPDATE&amp;creator=factset&amp;DOC_NAME=fat:reuters_qtrly_shs_src_window.fat&amp;display_string=Audit&amp;DYN_ARGS=TRUE&amp;VAR:ID1=90920510&amp;VAR:RCODE=FDSSHSOUTDEPS&amp;VAR:SDATE=20100999&amp;VAR:FREQ=Quarterly&amp;VAR:RELITEM=RP&amp;VAR:CURRENCY=&amp;VAR:CUR","RSOURCE=EXSHARE&amp;VAR:NATFREQ=QUARTERLY&amp;VAR:RFIELD=FINALIZED&amp;VAR:DB_TYPE=&amp;VAR:UNITS=M&amp;window=popup&amp;width=450&amp;height=300&amp;START_MAXIMIZED=FALSE"}</definedName>
    <definedName name="_954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54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55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55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56__FDSAUDITLINK__" localSheetId="1" hidden="1">{"fdsup://IBCentral/FAT Viewer?action=UPDATE&amp;creator=factset&amp;DOC_NAME=fat:reuters_qtrly_shs_src_window.fat&amp;display_string=Audit&amp;DYN_ARGS=TRUE&amp;VAR:ID1=69349H10&amp;VAR:RCODE=FDSSHSOUTDEPS&amp;VAR:SDATE=20100999&amp;VAR:FREQ=Quarterly&amp;VAR:RELITEM=RP&amp;VAR:CURRENCY=&amp;VAR:CUR","RSOURCE=EXSHARE&amp;VAR:NATFREQ=QUARTERLY&amp;VAR:RFIELD=FINALIZED&amp;VAR:DB_TYPE=&amp;VAR:UNITS=M&amp;window=popup&amp;width=450&amp;height=300&amp;START_MAXIMIZED=FALSE"}</definedName>
    <definedName name="_956__FDSAUDITLINK__" hidden="1">{"fdsup://IBCentral/FAT Viewer?action=UPDATE&amp;creator=factset&amp;DOC_NAME=fat:reuters_qtrly_shs_src_window.fat&amp;display_string=Audit&amp;DYN_ARGS=TRUE&amp;VAR:ID1=69349H10&amp;VAR:RCODE=FDSSHSOUTDEPS&amp;VAR:SDATE=20100999&amp;VAR:FREQ=Quarterly&amp;VAR:RELITEM=RP&amp;VAR:CURRENCY=&amp;VAR:CUR","RSOURCE=EXSHARE&amp;VAR:NATFREQ=QUARTERLY&amp;VAR:RFIELD=FINALIZED&amp;VAR:DB_TYPE=&amp;VAR:UNITS=M&amp;window=popup&amp;width=450&amp;height=300&amp;START_MAXIMIZED=FALSE"}</definedName>
    <definedName name="_957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57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58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58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59__FDSAUDITLINK__" localSheetId="1"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959__FDSAUDITLINK__" hidden="1">{"fdsup://IBCentral/FAT Viewer?action=UPDATE&amp;creator=factset&amp;DOC_NAME=fat:reuters_qtrly_shs_src_window.fat&amp;display_string=Audit&amp;DYN_ARGS=TRUE&amp;VAR:ID1=73650884&amp;VAR:RCODE=FDSSHSOUTDEPS&amp;VAR:SDATE=20100999&amp;VAR:FREQ=Quarterly&amp;VAR:RELITEM=RP&amp;VAR:CURRENCY=&amp;VAR:CUR","RSOURCE=EXSHARE&amp;VAR:NATFREQ=QUARTERLY&amp;VAR:RFIELD=FINALIZED&amp;VAR:DB_TYPE=&amp;VAR:UNITS=M&amp;window=popup&amp;width=450&amp;height=300&amp;START_MAXIMIZED=FALSE"}</definedName>
    <definedName name="_96__FDSAUDITLINK__" localSheetId="1"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96__FDSAUDITLINK__" hidden="1">{"fdsup://IBCentral/FAT Viewer?action=UPDATE&amp;creator=factset&amp;DOC_NAME=fat:reuters_semi_source_window.fat&amp;display_string=Audit&amp;DYN_ARGS=TRUE&amp;VAR:ID1=OGE&amp;VAR:RCODE=FDSPFDSTKTOTAL&amp;VAR:SDATE=0&amp;VAR:FREQ=FSA&amp;VAR:RELITEM=RP&amp;VAR:CURRENCY=&amp;VAR:CURRSOURCE=EXSHARE&amp;VAR",":NATFREQ=FSA&amp;VAR:RFIELD=FINALIZED&amp;VAR:DB_TYPE=&amp;VAR:UNITS=M&amp;window=popup&amp;width=450&amp;height=300&amp;START_MAXIMIZED=FALSE"}</definedName>
    <definedName name="_960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60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61__FDSAUDITLINK__" localSheetId="1"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61__FDSAUDITLINK__" hidden="1">{"fdsup://IBCentral/FAT Viewer?action=UPDATE&amp;creator=factset&amp;DOC_NAME=fat:reuters_qtrly_source_window.fat&amp;display_string=Audit&amp;DYN_ARGS=TRUE&amp;VAR:ID1=68964810&amp;VAR:RCODE=FDSPFDSTKTOTAL&amp;VAR:SDATE=20100999&amp;VAR:FREQ=Quarterly&amp;VAR:RELITEM=RP&amp;VAR:CURRENCY=&amp;VAR:CUR","RSOURCE=EXSHARE&amp;VAR:NATFREQ=QUARTERLY&amp;VAR:RFIELD=FINALIZED&amp;VAR:DB_TYPE=&amp;VAR:UNITS=M&amp;window=popup&amp;width=450&amp;height=300&amp;START_MAXIMIZED=FALSE"}</definedName>
    <definedName name="_962__FDSAUDITLINK__" localSheetId="1" hidden="1">{"fdsup://IBCentral/FAT Viewer?action=UPDATE&amp;creator=factset&amp;DOC_NAME=fat:reuters_qtrly_shs_src_window.fat&amp;display_string=Audit&amp;DYN_ARGS=TRUE&amp;VAR:ID1=68964810&amp;VAR:RCODE=FDSSHSOUTDEPS&amp;VAR:SDATE=20100999&amp;VAR:FREQ=Quarterly&amp;VAR:RELITEM=RP&amp;VAR:CURRENCY=&amp;VAR:CUR","RSOURCE=EXSHARE&amp;VAR:NATFREQ=QUARTERLY&amp;VAR:RFIELD=FINALIZED&amp;VAR:DB_TYPE=&amp;VAR:UNITS=M&amp;window=popup&amp;width=450&amp;height=300&amp;START_MAXIMIZED=FALSE"}</definedName>
    <definedName name="_962__FDSAUDITLINK__" hidden="1">{"fdsup://IBCentral/FAT Viewer?action=UPDATE&amp;creator=factset&amp;DOC_NAME=fat:reuters_qtrly_shs_src_window.fat&amp;display_string=Audit&amp;DYN_ARGS=TRUE&amp;VAR:ID1=68964810&amp;VAR:RCODE=FDSSHSOUTDEPS&amp;VAR:SDATE=20100999&amp;VAR:FREQ=Quarterly&amp;VAR:RELITEM=RP&amp;VAR:CURRENCY=&amp;VAR:CUR","RSOURCE=EXSHARE&amp;VAR:NATFREQ=QUARTERLY&amp;VAR:RFIELD=FINALIZED&amp;VAR:DB_TYPE=&amp;VAR:UNITS=M&amp;window=popup&amp;width=450&amp;height=300&amp;START_MAXIMIZED=FALSE"}</definedName>
    <definedName name="_963__FDSAUDITLINK__" localSheetId="1"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63__FDSAUDITLINK__" hidden="1">{"fdsup://IBCentral/FAT Viewer?action=UPDATE&amp;creator=factset&amp;DOC_NAME=fat:reuters_qtrly_source_window.fat&amp;display_string=Audit&amp;DYN_ARGS=TRUE&amp;VAR:ID1=66807430&amp;VAR:RCODE=STLD&amp;VAR:SDATE=20100999&amp;VAR:FREQ=Quarterly&amp;VAR:RELITEM=RP&amp;VAR:CURRENCY=&amp;VAR:CURRSOURCE=EX","SHARE&amp;VAR:NATFREQ=QUARTERLY&amp;VAR:RFIELD=FINALIZED&amp;VAR:DB_TYPE=&amp;VAR:UNITS=M&amp;window=popup&amp;width=450&amp;height=300&amp;START_MAXIMIZED=FALSE"}</definedName>
    <definedName name="_964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64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65__FDSAUDITLINK__" localSheetId="1"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965__FDSAUDITLINK__" hidden="1">{"fdsup://IBCentral/FAT Viewer?action=UPDATE&amp;creator=factset&amp;DOC_NAME=fat:reuters_qtrly_shs_src_window.fat&amp;display_string=Audit&amp;DYN_ARGS=TRUE&amp;VAR:ID1=66807430&amp;VAR:RCODE=FDSSHSOUTDEPS&amp;VAR:SDATE=20100999&amp;VAR:FREQ=Quarterly&amp;VAR:RELITEM=RP&amp;VAR:CURRENCY=&amp;VAR:CUR","RSOURCE=EXSHARE&amp;VAR:NATFREQ=QUARTERLY&amp;VAR:RFIELD=FINALIZED&amp;VAR:DB_TYPE=&amp;VAR:UNITS=M&amp;window=popup&amp;width=450&amp;height=300&amp;START_MAXIMIZED=FALSE"}</definedName>
    <definedName name="_966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66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67__FDSAUDITLINK__" localSheetId="1"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967__FDSAUDITLINK__" hidden="1">{"fdsup://IBCentral/FAT Viewer?action=UPDATE&amp;creator=factset&amp;DOC_NAME=fat:reuters_semi_source_window.fat&amp;display_string=Audit&amp;DYN_ARGS=TRUE&amp;VAR:ID1=IDA&amp;VAR:RCODE=FDSPFDSTKTOTAL&amp;VAR:SDATE=0&amp;VAR:FREQ=FSA&amp;VAR:RELITEM=RP&amp;VAR:CURRENCY=&amp;VAR:CURRSOURCE=EXSHARE&amp;VAR",":NATFREQ=FSA&amp;VAR:RFIELD=FINALIZED&amp;VAR:DB_TYPE=&amp;VAR:UNITS=M&amp;window=popup&amp;width=450&amp;height=300&amp;START_MAXIMIZED=FALSE"}</definedName>
    <definedName name="_968__FDSAUDITLINK__" localSheetId="1"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968__FDSAUDITLINK__" hidden="1">{"fdsup://IBCentral/FAT Viewer?action=UPDATE&amp;creator=factset&amp;DOC_NAME=fat:reuters_qtrly_shs_src_window.fat&amp;display_string=Audit&amp;DYN_ARGS=TRUE&amp;VAR:ID1=45110710&amp;VAR:RCODE=FDSSHSOUTDEPS&amp;VAR:SDATE=20100999&amp;VAR:FREQ=Quarterly&amp;VAR:RELITEM=RP&amp;VAR:CURRENCY=&amp;VAR:CUR","RSOURCE=EXSHARE&amp;VAR:NATFREQ=QUARTERLY&amp;VAR:RFIELD=FINALIZED&amp;VAR:DB_TYPE=&amp;VAR:UNITS=M&amp;window=popup&amp;width=450&amp;height=300&amp;START_MAXIMIZED=FALSE"}</definedName>
    <definedName name="_969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69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7__FDSAUDITLINK__" localSheetId="1"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45822P10&amp;VAR:RCODE=FDSPFDSTKTOTAL&amp;VAR:SDATE=20110399&amp;VAR:FREQ=Quarterly&amp;VAR:RELITEM=RP&amp;VAR:CURRENCY=&amp;VAR:CUR","RSOURCE=EXSHARE&amp;VAR:NATFREQ=QUARTERLY&amp;VAR:RFIELD=FINALIZED&amp;VAR:DB_TYPE=&amp;VAR:UNITS=M&amp;window=popup&amp;width=450&amp;height=300&amp;START_MAXIMIZED=FALSE"}</definedName>
    <definedName name="_970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70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71__FDSAUDITLINK__" localSheetId="1"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971__FDSAUDITLINK__" hidden="1">{"fdsup://IBCentral/FAT Viewer?action=UPDATE&amp;creator=factset&amp;DOC_NAME=fat:reuters_qtrly_shs_src_window.fat&amp;display_string=Audit&amp;DYN_ARGS=TRUE&amp;VAR:ID1=41987010&amp;VAR:RCODE=FDSSHSOUTDEPS&amp;VAR:SDATE=20100999&amp;VAR:FREQ=Quarterly&amp;VAR:RELITEM=RP&amp;VAR:CURRENCY=&amp;VAR:CUR","RSOURCE=EXSHARE&amp;VAR:NATFREQ=QUARTERLY&amp;VAR:RFIELD=FINALIZED&amp;VAR:DB_TYPE=&amp;VAR:UNITS=M&amp;window=popup&amp;width=450&amp;height=300&amp;START_MAXIMIZED=FALSE"}</definedName>
    <definedName name="_972__FDSAUDITLINK__" localSheetId="1"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72__FDSAUDITLINK__" hidden="1">{"fdsup://IBCentral/FAT Viewer?action=UPDATE&amp;creator=factset&amp;DOC_NAME=fat:reuters_qtrly_source_window.fat&amp;display_string=Audit&amp;DYN_ARGS=TRUE&amp;VAR:ID1=28367785&amp;VAR:RCODE=STLD&amp;VAR:SDATE=20100999&amp;VAR:FREQ=Quarterly&amp;VAR:RELITEM=RP&amp;VAR:CURRENCY=&amp;VAR:CURRSOURCE=EX","SHARE&amp;VAR:NATFREQ=QUARTERLY&amp;VAR:RFIELD=FINALIZED&amp;VAR:DB_TYPE=&amp;VAR:UNITS=M&amp;window=popup&amp;width=450&amp;height=300&amp;START_MAXIMIZED=FALSE"}</definedName>
    <definedName name="_973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73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74__FDSAUDITLINK__" localSheetId="1" hidden="1">{"fdsup://IBCentral/FAT Viewer?action=UPDATE&amp;creator=factset&amp;DOC_NAME=fat:reuters_qtrly_shs_src_window.fat&amp;display_string=Audit&amp;DYN_ARGS=TRUE&amp;VAR:ID1=28367785&amp;VAR:RCODE=FDSSHSOUTDEPS&amp;VAR:SDATE=20100999&amp;VAR:FREQ=Quarterly&amp;VAR:RELITEM=RP&amp;VAR:CURRENCY=&amp;VAR:CUR","RSOURCE=EXSHARE&amp;VAR:NATFREQ=QUARTERLY&amp;VAR:RFIELD=FINALIZED&amp;VAR:DB_TYPE=&amp;VAR:UNITS=M&amp;window=popup&amp;width=450&amp;height=300&amp;START_MAXIMIZED=FALSE"}</definedName>
    <definedName name="_974__FDSAUDITLINK__" hidden="1">{"fdsup://IBCentral/FAT Viewer?action=UPDATE&amp;creator=factset&amp;DOC_NAME=fat:reuters_qtrly_shs_src_window.fat&amp;display_string=Audit&amp;DYN_ARGS=TRUE&amp;VAR:ID1=28367785&amp;VAR:RCODE=FDSSHSOUTDEPS&amp;VAR:SDATE=20100999&amp;VAR:FREQ=Quarterly&amp;VAR:RELITEM=RP&amp;VAR:CURRENCY=&amp;VAR:CUR","RSOURCE=EXSHARE&amp;VAR:NATFREQ=QUARTERLY&amp;VAR:RFIELD=FINALIZED&amp;VAR:DB_TYPE=&amp;VAR:UNITS=M&amp;window=popup&amp;width=450&amp;height=300&amp;START_MAXIMIZED=FALSE"}</definedName>
    <definedName name="_975__FDSAUDITLINK__" localSheetId="1"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75__FDSAUDITLINK__" hidden="1">{"fdsup://IBCentral/FAT Viewer?action=UPDATE&amp;creator=factset&amp;DOC_NAME=fat:reuters_qtrly_source_window.fat&amp;display_string=Audit&amp;DYN_ARGS=TRUE&amp;VAR:ID1=12561W10&amp;VAR:RCODE=STLD&amp;VAR:SDATE=20100999&amp;VAR:FREQ=Quarterly&amp;VAR:RELITEM=RP&amp;VAR:CURRENCY=&amp;VAR:CURRSOURCE=EX","SHARE&amp;VAR:NATFREQ=QUARTERLY&amp;VAR:RFIELD=FINALIZED&amp;VAR:DB_TYPE=&amp;VAR:UNITS=M&amp;window=popup&amp;width=450&amp;height=300&amp;START_MAXIMIZED=FALSE"}</definedName>
    <definedName name="_976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76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77__FDSAUDITLINK__" localSheetId="1"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977__FDSAUDITLINK__" hidden="1">{"fdsup://IBCentral/FAT Viewer?action=UPDATE&amp;creator=factset&amp;DOC_NAME=fat:reuters_qtrly_shs_src_window.fat&amp;display_string=Audit&amp;DYN_ARGS=TRUE&amp;VAR:ID1=12561W10&amp;VAR:RCODE=FDSSHSOUTDEPS&amp;VAR:SDATE=20100999&amp;VAR:FREQ=Quarterly&amp;VAR:RELITEM=RP&amp;VAR:CURRENCY=&amp;VAR:CUR","RSOURCE=EXSHARE&amp;VAR:NATFREQ=QUARTERLY&amp;VAR:RFIELD=FINALIZED&amp;VAR:DB_TYPE=&amp;VAR:UNITS=M&amp;window=popup&amp;width=450&amp;height=300&amp;START_MAXIMIZED=FALSE"}</definedName>
    <definedName name="_978__FDSAUDITLINK__" localSheetId="1"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78__FDSAUDITLINK__" hidden="1">{"fdsup://IBCentral/FAT Viewer?action=UPDATE&amp;creator=factset&amp;DOC_NAME=fat:reuters_qtrly_source_window.fat&amp;display_string=Audit&amp;DYN_ARGS=TRUE&amp;VAR:ID1=09211310&amp;VAR:RCODE=STLD&amp;VAR:SDATE=20100999&amp;VAR:FREQ=Quarterly&amp;VAR:RELITEM=RP&amp;VAR:CURRENCY=&amp;VAR:CURRSOURCE=EX","SHARE&amp;VAR:NATFREQ=QUARTERLY&amp;VAR:RFIELD=FINALIZED&amp;VAR:DB_TYPE=&amp;VAR:UNITS=M&amp;window=popup&amp;width=450&amp;height=300&amp;START_MAXIMIZED=FALSE"}</definedName>
    <definedName name="_979__FDSAUDITLINK__" localSheetId="1"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79__FDSAUDITLINK__" hidden="1">{"fdsup://IBCentral/FAT Viewer?action=UPDATE&amp;creator=factset&amp;DOC_NAME=fat:reuters_semi_source_window.fat&amp;display_string=Audit&amp;DYN_ARGS=TRUE&amp;VAR:ID1=BKH&amp;VAR:RCODE=FDSPFDSTKTOTAL&amp;VAR:SDATE=0&amp;VAR:FREQ=FSA&amp;VAR:RELITEM=RP&amp;VAR:CURRENCY=&amp;VAR:CURRSOURCE=EXSHARE&amp;VAR",":NATFREQ=FSA&amp;VAR:RFIELD=FINALIZED&amp;VAR:DB_TYPE=&amp;VAR:UNITS=M&amp;window=popup&amp;width=450&amp;height=300&amp;START_MAXIMIZED=FALSE"}</definedName>
    <definedName name="_98__FDSAUDITLINK__" localSheetId="1"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39116410&amp;VAR:RCODE=STLD&amp;VAR:SDATE=20110399&amp;VAR:FREQ=Quarterly&amp;VAR:RELITEM=RP&amp;VAR:CURRENCY=&amp;VAR:CURRSOURCE=EX","SHARE&amp;VAR:NATFREQ=QUARTERLY&amp;VAR:RFIELD=FINALIZED&amp;VAR:DB_TYPE=&amp;VAR:UNITS=M&amp;window=popup&amp;width=450&amp;height=300&amp;START_MAXIMIZED=FALSE"}</definedName>
    <definedName name="_980__FDSAUDITLINK__" localSheetId="1" hidden="1">{"fdsup://IBCentral/FAT Viewer?action=UPDATE&amp;creator=factset&amp;DOC_NAME=fat:reuters_qtrly_shs_src_window.fat&amp;display_string=Audit&amp;DYN_ARGS=TRUE&amp;VAR:ID1=09211310&amp;VAR:RCODE=FDSSHSOUTDEPS&amp;VAR:SDATE=20100999&amp;VAR:FREQ=Quarterly&amp;VAR:RELITEM=RP&amp;VAR:CURRENCY=&amp;VAR:CUR","RSOURCE=EXSHARE&amp;VAR:NATFREQ=QUARTERLY&amp;VAR:RFIELD=FINALIZED&amp;VAR:DB_TYPE=&amp;VAR:UNITS=M&amp;window=popup&amp;width=450&amp;height=300&amp;START_MAXIMIZED=FALSE"}</definedName>
    <definedName name="_980__FDSAUDITLINK__" hidden="1">{"fdsup://IBCentral/FAT Viewer?action=UPDATE&amp;creator=factset&amp;DOC_NAME=fat:reuters_qtrly_shs_src_window.fat&amp;display_string=Audit&amp;DYN_ARGS=TRUE&amp;VAR:ID1=09211310&amp;VAR:RCODE=FDSSHSOUTDEPS&amp;VAR:SDATE=20100999&amp;VAR:FREQ=Quarterly&amp;VAR:RELITEM=RP&amp;VAR:CURRENCY=&amp;VAR:CUR","RSOURCE=EXSHARE&amp;VAR:NATFREQ=QUARTERLY&amp;VAR:RFIELD=FINALIZED&amp;VAR:DB_TYPE=&amp;VAR:UNITS=M&amp;window=popup&amp;width=450&amp;height=300&amp;START_MAXIMIZED=FALSE"}</definedName>
    <definedName name="_981__FDSAUDITLINK__" localSheetId="1"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81__FDSAUDITLINK__" hidden="1">{"fdsup://IBCentral/FAT Viewer?action=UPDATE&amp;creator=factset&amp;DOC_NAME=fat:reuters_qtrly_source_window.fat&amp;display_string=Audit&amp;DYN_ARGS=TRUE&amp;VAR:ID1=05379B10&amp;VAR:RCODE=STLD&amp;VAR:SDATE=20100999&amp;VAR:FREQ=Quarterly&amp;VAR:RELITEM=RP&amp;VAR:CURRENCY=&amp;VAR:CURRSOURCE=EX","SHARE&amp;VAR:NATFREQ=QUARTERLY&amp;VAR:RFIELD=FINALIZED&amp;VAR:DB_TYPE=&amp;VAR:UNITS=M&amp;window=popup&amp;width=450&amp;height=300&amp;START_MAXIMIZED=FALSE"}</definedName>
    <definedName name="_982__FDSAUDITLINK__" localSheetId="1"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82__FDSAUDITLINK__" hidden="1">{"fdsup://IBCentral/FAT Viewer?action=UPDATE&amp;creator=factset&amp;DOC_NAME=fat:reuters_semi_source_window.fat&amp;display_string=Audit&amp;DYN_ARGS=TRUE&amp;VAR:ID1=AVA&amp;VAR:RCODE=FDSPFDSTKTOTAL&amp;VAR:SDATE=0&amp;VAR:FREQ=FSA&amp;VAR:RELITEM=RP&amp;VAR:CURRENCY=&amp;VAR:CURRSOURCE=EXSHARE&amp;VAR",":NATFREQ=FSA&amp;VAR:RFIELD=FINALIZED&amp;VAR:DB_TYPE=&amp;VAR:UNITS=M&amp;window=popup&amp;width=450&amp;height=300&amp;START_MAXIMIZED=FALSE"}</definedName>
    <definedName name="_983__FDSAUDITLINK__" localSheetId="1"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983__FDSAUDITLINK__" hidden="1">{"fdsup://IBCentral/FAT Viewer?action=UPDATE&amp;creator=factset&amp;DOC_NAME=fat:reuters_qtrly_shs_src_window.fat&amp;display_string=Audit&amp;DYN_ARGS=TRUE&amp;VAR:ID1=05379B10&amp;VAR:RCODE=FDSSHSOUTDEPS&amp;VAR:SDATE=20100999&amp;VAR:FREQ=Quarterly&amp;VAR:RELITEM=RP&amp;VAR:CURRENCY=&amp;VAR:CUR","RSOURCE=EXSHARE&amp;VAR:NATFREQ=QUARTERLY&amp;VAR:RFIELD=FINALIZED&amp;VAR:DB_TYPE=&amp;VAR:UNITS=M&amp;window=popup&amp;width=450&amp;height=300&amp;START_MAXIMIZED=FALSE"}</definedName>
    <definedName name="_984__FDSAUDITLINK__" localSheetId="1"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84__FDSAUDITLINK__" hidden="1">{"fdsup://IBCentral/FAT Viewer?action=UPDATE&amp;creator=factset&amp;DOC_NAME=fat:reuters_qtrly_source_window.fat&amp;display_string=Audit&amp;DYN_ARGS=TRUE&amp;VAR:ID1=92240G10&amp;VAR:RCODE=STLD&amp;VAR:SDATE=20100999&amp;VAR:FREQ=Quarterly&amp;VAR:RELITEM=RP&amp;VAR:CURRENCY=&amp;VAR:CURRSOURCE=EX","SHARE&amp;VAR:NATFREQ=QUARTERLY&amp;VAR:RFIELD=FINALIZED&amp;VAR:DB_TYPE=&amp;VAR:UNITS=M&amp;window=popup&amp;width=450&amp;height=300&amp;START_MAXIMIZED=FALSE"}</definedName>
    <definedName name="_985__FDSAUDITLINK__" localSheetId="1"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85__FDSAUDITLINK__" hidden="1">{"fdsup://IBCentral/FAT Viewer?action=UPDATE&amp;creator=factset&amp;DOC_NAME=fat:reuters_semi_source_window.fat&amp;display_string=Audit&amp;DYN_ARGS=TRUE&amp;VAR:ID1=UNS&amp;VAR:RCODE=FDSPFDSTKTOTAL&amp;VAR:SDATE=0&amp;VAR:FREQ=FSA&amp;VAR:RELITEM=RP&amp;VAR:CURRENCY=&amp;VAR:CURRSOURCE=EXSHARE&amp;VAR",":NATFREQ=FSA&amp;VAR:RFIELD=FINALIZED&amp;VAR:DB_TYPE=&amp;VAR:UNITS=M&amp;window=popup&amp;width=450&amp;height=300&amp;START_MAXIMIZED=FALSE"}</definedName>
    <definedName name="_986__FDSAUDITLINK__" localSheetId="1"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86__FDSAUDITLINK__" hidden="1">{"fdsup://IBCentral/FAT Viewer?action=UPDATE&amp;creator=factset&amp;DOC_NAME=fat:reuters_qtrly_source_window.fat&amp;display_string=Audit&amp;DYN_ARGS=TRUE&amp;VAR:ID1=41987010&amp;VAR:RCODE=STLD&amp;VAR:SDATE=20100999&amp;VAR:FREQ=Quarterly&amp;VAR:RELITEM=RP&amp;VAR:CURRENCY=&amp;VAR:CURRSOURCE=EX","SHARE&amp;VAR:NATFREQ=QUARTERLY&amp;VAR:RFIELD=FINALIZED&amp;VAR:DB_TYPE=&amp;VAR:UNITS=M&amp;window=popup&amp;width=450&amp;height=300&amp;START_MAXIMIZED=FALSE"}</definedName>
    <definedName name="_987__FDSAUDITLINK__" localSheetId="1"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87__FDSAUDITLINK__" hidden="1">{"fdsup://IBCentral/FAT Viewer?action=UPDATE&amp;creator=factset&amp;DOC_NAME=fat:reuters_qtrly_source_window.fat&amp;display_string=Audit&amp;DYN_ARGS=TRUE&amp;VAR:ID1=01852230&amp;VAR:RCODE=STLD&amp;VAR:SDATE=20100999&amp;VAR:FREQ=Quarterly&amp;VAR:RELITEM=RP&amp;VAR:CURRENCY=&amp;VAR:CURRSOURCE=EX","SHARE&amp;VAR:NATFREQ=QUARTERLY&amp;VAR:RFIELD=FINALIZED&amp;VAR:DB_TYPE=&amp;VAR:UNITS=M&amp;window=popup&amp;width=450&amp;height=300&amp;START_MAXIMIZED=FALSE"}</definedName>
    <definedName name="_988__FDSAUDITLINK__" localSheetId="1"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88__FDSAUDITLINK__" hidden="1">{"fdsup://IBCentral/FAT Viewer?action=UPDATE&amp;creator=factset&amp;DOC_NAME=fat:reuters_qtrly_source_window.fat&amp;display_string=Audit&amp;DYN_ARGS=TRUE&amp;VAR:ID1=41987010&amp;VAR:RCODE=FDSPFDSTKTOTAL&amp;VAR:SDATE=20100999&amp;VAR:FREQ=Quarterly&amp;VAR:RELITEM=RP&amp;VAR:CURRENCY=&amp;VAR:CUR","RSOURCE=EXSHARE&amp;VAR:NATFREQ=QUARTERLY&amp;VAR:RFIELD=FINALIZED&amp;VAR:DB_TYPE=&amp;VAR:UNITS=M&amp;window=popup&amp;width=450&amp;height=300&amp;START_MAXIMIZED=FALSE"}</definedName>
    <definedName name="_989__FDSAUDITLINK__" localSheetId="1"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89__FDSAUDITLINK__" hidden="1">{"fdsup://IBCentral/FAT Viewer?action=UPDATE&amp;creator=factset&amp;DOC_NAME=fat:reuters_qtrly_source_window.fat&amp;display_string=Audit&amp;DYN_ARGS=TRUE&amp;VAR:ID1=69349H10&amp;VAR:RCODE=FDSPFDSTKTOTAL&amp;VAR:SDATE=20100999&amp;VAR:FREQ=Quarterly&amp;VAR:RELITEM=RP&amp;VAR:CURRENCY=&amp;VAR:CUR","RSOURCE=EXSHARE&amp;VAR:NATFREQ=QUARTERLY&amp;VAR:RFIELD=FINALIZED&amp;VAR:DB_TYPE=&amp;VAR:UNITS=M&amp;window=popup&amp;width=450&amp;height=300&amp;START_MAXIMIZED=FALSE"}</definedName>
    <definedName name="_99__FDSAUDITLINK__" localSheetId="1"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12561W10&amp;VAR:RCODE=STLD&amp;VAR:SDATE=20110399&amp;VAR:FREQ=Quarterly&amp;VAR:RELITEM=RP&amp;VAR:CURRENCY=&amp;VAR:CURRSOURCE=EX","SHARE&amp;VAR:NATFREQ=QUARTERLY&amp;VAR:RFIELD=FINALIZED&amp;VAR:DB_TYPE=&amp;VAR:UNITS=M&amp;window=popup&amp;width=450&amp;height=300&amp;START_MAXIMIZED=FALSE"}</definedName>
    <definedName name="_990__FDSAUDITLINK__" localSheetId="1"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90__FDSAUDITLINK__" hidden="1">{"fdsup://IBCentral/FAT Viewer?action=UPDATE&amp;creator=factset&amp;DOC_NAME=fat:reuters_qtrly_source_window.fat&amp;display_string=Audit&amp;DYN_ARGS=TRUE&amp;VAR:ID1=73650884&amp;VAR:RCODE=FDSPFDSTKTOTAL&amp;VAR:SDATE=20100999&amp;VAR:FREQ=Quarterly&amp;VAR:RELITEM=RP&amp;VAR:CURRENCY=&amp;VAR:CUR","RSOURCE=EXSHARE&amp;VAR:NATFREQ=QUARTERLY&amp;VAR:RFIELD=FINALIZED&amp;VAR:DB_TYPE=&amp;VAR:UNITS=M&amp;window=popup&amp;width=450&amp;height=300&amp;START_MAXIMIZED=FALSE"}</definedName>
    <definedName name="_991__FDSAUDITLINK__" localSheetId="1"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91__FDSAUDITLINK__" hidden="1">{"fdsup://IBCentral/FAT Viewer?action=UPDATE&amp;creator=factset&amp;DOC_NAME=fat:reuters_qtrly_source_window.fat&amp;display_string=Audit&amp;DYN_ARGS=TRUE&amp;VAR:ID1=68964810&amp;VAR:RCODE=STLD&amp;VAR:SDATE=20100999&amp;VAR:FREQ=Quarterly&amp;VAR:RELITEM=RP&amp;VAR:CURRENCY=&amp;VAR:CURRSOURCE=EX","SHARE&amp;VAR:NATFREQ=QUARTERLY&amp;VAR:RFIELD=FINALIZED&amp;VAR:DB_TYPE=&amp;VAR:UNITS=M&amp;window=popup&amp;width=450&amp;height=300&amp;START_MAXIMIZED=FALSE"}</definedName>
    <definedName name="_992__FDSAUDITLINK__" localSheetId="1"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92__FDSAUDITLINK__" hidden="1">{"fdsup://IBCentral/FAT Viewer?action=UPDATE&amp;creator=factset&amp;DOC_NAME=fat:reuters_qtrly_source_window.fat&amp;display_string=Audit&amp;DYN_ARGS=TRUE&amp;VAR:ID1=69349H10&amp;VAR:RCODE=STLD&amp;VAR:SDATE=20100999&amp;VAR:FREQ=Quarterly&amp;VAR:RELITEM=RP&amp;VAR:CURRENCY=&amp;VAR:CURRSOURCE=EX","SHARE&amp;VAR:NATFREQ=QUARTERLY&amp;VAR:RFIELD=FINALIZED&amp;VAR:DB_TYPE=&amp;VAR:UNITS=M&amp;window=popup&amp;width=450&amp;height=300&amp;START_MAXIMIZED=FALSE"}</definedName>
    <definedName name="_993__FDSAUDITLINK__" localSheetId="1"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93__FDSAUDITLINK__" hidden="1">{"fdsup://IBCentral/FAT Viewer?action=UPDATE&amp;creator=factset&amp;DOC_NAME=fat:reuters_semi_source_window.fat&amp;display_string=Audit&amp;DYN_ARGS=TRUE&amp;VAR:ID1=ALE&amp;VAR:RCODE=FDSPFDSTKTOTAL&amp;VAR:SDATE=0&amp;VAR:FREQ=FSA&amp;VAR:RELITEM=RP&amp;VAR:CURRENCY=&amp;VAR:CURRSOURCE=EXSHARE&amp;VAR",":NATFREQ=FSA&amp;VAR:RFIELD=FINALIZED&amp;VAR:DB_TYPE=&amp;VAR:UNITS=M&amp;window=popup&amp;width=450&amp;height=300&amp;START_MAXIMIZED=FALSE"}</definedName>
    <definedName name="_994__FDSAUDITLINK__" localSheetId="1"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94__FDSAUDITLINK__" hidden="1">{"fdsup://IBCentral/FAT Viewer?action=UPDATE&amp;creator=factset&amp;DOC_NAME=fat:reuters_qtrly_source_window.fat&amp;display_string=Audit&amp;DYN_ARGS=TRUE&amp;VAR:ID1=45110710&amp;VAR:RCODE=STLD&amp;VAR:SDATE=20100999&amp;VAR:FREQ=Quarterly&amp;VAR:RELITEM=RP&amp;VAR:CURRENCY=&amp;VAR:CURRSOURCE=EX","SHARE&amp;VAR:NATFREQ=QUARTERLY&amp;VAR:RFIELD=FINALIZED&amp;VAR:DB_TYPE=&amp;VAR:UNITS=M&amp;window=popup&amp;width=450&amp;height=300&amp;START_MAXIMIZED=FALSE"}</definedName>
    <definedName name="_995__FDSAUDITLINK__" localSheetId="1"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95__FDSAUDITLINK__" hidden="1">{"fdsup://IBCentral/FAT Viewer?action=UPDATE&amp;creator=factset&amp;DOC_NAME=fat:reuters_qtrly_source_window.fat&amp;display_string=Audit&amp;DYN_ARGS=TRUE&amp;VAR:ID1=73650884&amp;VAR:RCODE=STLD&amp;VAR:SDATE=20100999&amp;VAR:FREQ=Quarterly&amp;VAR:RELITEM=RP&amp;VAR:CURRENCY=&amp;VAR:CURRSOURCE=EX","SHARE&amp;VAR:NATFREQ=QUARTERLY&amp;VAR:RFIELD=FINALIZED&amp;VAR:DB_TYPE=&amp;VAR:UNITS=M&amp;window=popup&amp;width=450&amp;height=300&amp;START_MAXIMIZED=FALSE"}</definedName>
    <definedName name="_996__FDSAUDITLINK__" localSheetId="1"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96__FDSAUDITLINK__" hidden="1">{"fdsup://IBCentral/FAT Viewer?action=UPDATE&amp;creator=factset&amp;DOC_NAME=fat:reuters_qtrly_source_window.fat&amp;display_string=Audit&amp;DYN_ARGS=TRUE&amp;VAR:ID1=12561W10&amp;VAR:RCODE=FDSPFDSTKTOTAL&amp;VAR:SDATE=20100999&amp;VAR:FREQ=Quarterly&amp;VAR:RELITEM=RP&amp;VAR:CURRENCY=&amp;VAR:CUR","RSOURCE=EXSHARE&amp;VAR:NATFREQ=QUARTERLY&amp;VAR:RFIELD=FINALIZED&amp;VAR:DB_TYPE=&amp;VAR:UNITS=M&amp;window=popup&amp;width=450&amp;height=300&amp;START_MAXIMIZED=FALSE"}</definedName>
    <definedName name="_997__FDSAUDITLINK__" localSheetId="1"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97__FDSAUDITLINK__" hidden="1">{"fdsup://IBCentral/FAT Viewer?action=UPDATE&amp;creator=factset&amp;DOC_NAME=fat:reuters_semi_source_window.fat&amp;display_string=Audit&amp;DYN_ARGS=TRUE&amp;VAR:ID1=EE&amp;VAR:RCODE=FDSPFDSTKTOTAL&amp;VAR:SDATE=0&amp;VAR:FREQ=FSA&amp;VAR:RELITEM=RP&amp;VAR:CURRENCY=&amp;VAR:CURRSOURCE=EXSHARE&amp;VAR:","NATFREQ=FSA&amp;VAR:RFIELD=FINALIZED&amp;VAR:DB_TYPE=&amp;VAR:UNITS=M&amp;window=popup&amp;width=450&amp;height=300&amp;START_MAXIMIZED=FALSE"}</definedName>
    <definedName name="_998__FDSAUDITLINK__" localSheetId="1"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98__FDSAUDITLINK__" hidden="1">{"fdsup://IBCentral/FAT Viewer?action=UPDATE&amp;creator=factset&amp;DOC_NAME=fat:reuters_qtrly_source_window.fat&amp;display_string=Audit&amp;DYN_ARGS=TRUE&amp;VAR:ID1=90920510&amp;VAR:RCODE=STLD&amp;VAR:SDATE=20100999&amp;VAR:FREQ=Quarterly&amp;VAR:RELITEM=RP&amp;VAR:CURRENCY=&amp;VAR:CURRSOURCE=EX","SHARE&amp;VAR:NATFREQ=QUARTERLY&amp;VAR:RFIELD=FINALIZED&amp;VAR:DB_TYPE=&amp;VAR:UNITS=M&amp;window=popup&amp;width=450&amp;height=300&amp;START_MAXIMIZED=FALSE"}</definedName>
    <definedName name="_999__FDSAUDITLINK__" localSheetId="1"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999__FDSAUDITLINK__" hidden="1">{"fdsup://IBCentral/FAT Viewer?action=UPDATE&amp;creator=factset&amp;DOC_NAME=fat:reuters_semi_source_window.fat&amp;display_string=Audit&amp;DYN_ARGS=TRUE&amp;VAR:ID1=NWEC&amp;VAR:RCODE=FDSPFDSTKTOTAL&amp;VAR:SDATE=0&amp;VAR:FREQ=FSA&amp;VAR:RELITEM=RP&amp;VAR:CURRENCY=&amp;VAR:CURRSOURCE=EXSHARE&amp;VA","R:NATFREQ=FSA&amp;VAR:RFIELD=FINALIZED&amp;VAR:DB_TYPE=&amp;VAR:UNITS=M&amp;window=popup&amp;width=450&amp;height=300&amp;START_MAXIMIZED=FALSE"}</definedName>
    <definedName name="_bdm.4268006C634044AEA5E0892C06DFA072.edm" localSheetId="1" hidden="1">#REF!</definedName>
    <definedName name="_bdm.4268006C634044AEA5E0892C06DFA072.edm" hidden="1">#REF!</definedName>
    <definedName name="_bdm.615DFE1869E845909877EEF25AA76DE8.edm" localSheetId="1" hidden="1">#REF!</definedName>
    <definedName name="_bdm.615DFE1869E845909877EEF25AA76DE8.edm" hidden="1">#REF!</definedName>
    <definedName name="_bdm.6787506B44D949C8854DE26640B4EA79.edm" localSheetId="1" hidden="1">#REF!</definedName>
    <definedName name="_bdm.6787506B44D949C8854DE26640B4EA79.edm" hidden="1">#REF!</definedName>
    <definedName name="_bdm.735FFA871BA14130BE4836E1A70365B1.edm" localSheetId="1" hidden="1">#REF!</definedName>
    <definedName name="_bdm.735FFA871BA14130BE4836E1A70365B1.edm" hidden="1">#REF!</definedName>
    <definedName name="_bdm.7883033627474877BCBBA36464A7F374.edm" localSheetId="1" hidden="1">#REF!</definedName>
    <definedName name="_bdm.7883033627474877BCBBA36464A7F374.edm" hidden="1">#REF!</definedName>
    <definedName name="_bdm.A7A4072B61FE461CBCB970DADBDFD100.edm" localSheetId="1" hidden="1">#REF!</definedName>
    <definedName name="_bdm.A7A4072B61FE461CBCB970DADBDFD100.edm" hidden="1">#REF!</definedName>
    <definedName name="_bdm.B07FB679FE7C4A3191D8B49EDE6CE0FE.edm" localSheetId="1" hidden="1">#REF!</definedName>
    <definedName name="_bdm.B07FB679FE7C4A3191D8B49EDE6CE0FE.edm" hidden="1">#REF!</definedName>
    <definedName name="_bdm.B165C2CC20F846B3A03636F3452B7EEA.edm" localSheetId="1" hidden="1">#REF!</definedName>
    <definedName name="_bdm.B165C2CC20F846B3A03636F3452B7EEA.edm" hidden="1">#REF!</definedName>
    <definedName name="_bdm.C917FB6589134FEC95C8297E55A91D54.edm" localSheetId="1" hidden="1">#REF!</definedName>
    <definedName name="_bdm.C917FB6589134FEC95C8297E55A91D54.edm" hidden="1">#REF!</definedName>
    <definedName name="_bdm.EFE7760B65B54C64BE11BDED1319D00B.edm" localSheetId="1" hidden="1">#REF!</definedName>
    <definedName name="_bdm.EFE7760B65B54C64BE11BDED1319D00B.edm" hidden="1">#REF!</definedName>
    <definedName name="_BSA2" localSheetId="1">#REF!</definedName>
    <definedName name="_BSA2">#REF!</definedName>
    <definedName name="_BSL2" localSheetId="1">#REF!</definedName>
    <definedName name="_BSL2">#REF!</definedName>
    <definedName name="_CFL2" localSheetId="1">#REF!</definedName>
    <definedName name="_CFL2">#REF!</definedName>
    <definedName name="_Fill" localSheetId="1" hidden="1">#REF!</definedName>
    <definedName name="_Fill" hidden="1">#REF!</definedName>
    <definedName name="_xlnm._FilterDatabase" localSheetId="3" hidden="1">'IT CapEx Grouping (Working)'!$A$4:$I$211</definedName>
    <definedName name="_xlnm._FilterDatabase" localSheetId="1" hidden="1">#REF!</definedName>
    <definedName name="_xlnm._FilterDatabase" hidden="1">#REF!</definedName>
    <definedName name="_IST2" localSheetId="1">#REF!</definedName>
    <definedName name="_IST2">#REF!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CCT_VARIANCE" localSheetId="1">#REF!</definedName>
    <definedName name="ACCT_VARIANCE">#REF!</definedName>
    <definedName name="ACT_AFUDC_CWIP_Accrual">#REF!</definedName>
    <definedName name="ACT_AFUDC_CWIP_Amount">#REF!</definedName>
    <definedName name="ACT_AFUDC_CWIP_CcRpaProjectGroup">#REF!</definedName>
    <definedName name="ACT_AFUDC_CWIP_MonthNumber">#REF!</definedName>
    <definedName name="ActArea_Amount">#REF!</definedName>
    <definedName name="ActArea_CcRpaCapexClassification">#REF!</definedName>
    <definedName name="ActArea_CcTecVpRollTable">#REF!</definedName>
    <definedName name="ActArea_MonthNumber">#REF!</definedName>
    <definedName name="ActPY_Amount" localSheetId="1">#REF!</definedName>
    <definedName name="ActPY_Amount">#REF!</definedName>
    <definedName name="ActPY_CcRpaCapexClassification" localSheetId="1">#REF!</definedName>
    <definedName name="ActPY_CcRpaCapexClassification">#REF!</definedName>
    <definedName name="ActPY_CcRpaProjectGroup" localSheetId="1">#REF!</definedName>
    <definedName name="ActPY_CcRpaProjectGroup">#REF!</definedName>
    <definedName name="ActPY_CcRpaProjectGroupSolar" localSheetId="1">#REF!</definedName>
    <definedName name="ActPY_CcRpaProjectGroupSolar">#REF!</definedName>
    <definedName name="ActPY_CompanyW" localSheetId="1">#REF!</definedName>
    <definedName name="ActPY_CompanyW">#REF!</definedName>
    <definedName name="ActPY_EligibleForAfudc" localSheetId="1">#REF!</definedName>
    <definedName name="ActPY_EligibleForAfudc">#REF!</definedName>
    <definedName name="ActPY_MonthNumber" localSheetId="1">#REF!</definedName>
    <definedName name="ActPY_MonthNumber">#REF!</definedName>
    <definedName name="adds" localSheetId="1">#REF!</definedName>
    <definedName name="adds">#REF!</definedName>
    <definedName name="anscount" hidden="1">3</definedName>
    <definedName name="AP_OTHER" localSheetId="1">#REF!</definedName>
    <definedName name="AP_OTHER">#REF!</definedName>
    <definedName name="AS2DocOpenMode" hidden="1">"AS2DocumentEdit"</definedName>
    <definedName name="AS2NamedRange" hidden="1">7</definedName>
    <definedName name="ASSUMPTIONS" localSheetId="1">#REF!</definedName>
    <definedName name="ASSUMPTIONS">#REF!</definedName>
    <definedName name="B_PLAN_1">#REF!</definedName>
    <definedName name="B_PLAN_2" localSheetId="1">#REF!</definedName>
    <definedName name="B_PLAN_2">#REF!</definedName>
    <definedName name="B_PLAN_3" localSheetId="1">#REF!</definedName>
    <definedName name="B_PLAN_3">#REF!</definedName>
    <definedName name="B_PLAN_4" localSheetId="1">#REF!</definedName>
    <definedName name="B_PLAN_4">#REF!</definedName>
    <definedName name="BENEFITS_EXP" localSheetId="1">#REF!</definedName>
    <definedName name="BENEFITS_EXP">#REF!</definedName>
    <definedName name="BLPH1" hidden="1">#REF!</definedName>
    <definedName name="BLPH10" localSheetId="1" hidden="1">#REF!</definedName>
    <definedName name="BLPH10" hidden="1">#REF!</definedName>
    <definedName name="BLPH1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localSheetId="1" hidden="1">#REF!</definedName>
    <definedName name="BLPH25" hidden="1">#REF!</definedName>
    <definedName name="BLPH26" localSheetId="1" hidden="1">#REF!</definedName>
    <definedName name="BLPH26" hidden="1">#REF!</definedName>
    <definedName name="BLPH27" localSheetId="1" hidden="1">#REF!</definedName>
    <definedName name="BLPH27" hidden="1">#REF!</definedName>
    <definedName name="BLPH28" localSheetId="1"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localSheetId="1" hidden="1">#REF!</definedName>
    <definedName name="BLPH43" hidden="1">#REF!</definedName>
    <definedName name="BLPH44" localSheetId="1"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localSheetId="1" hidden="1">#REF!</definedName>
    <definedName name="BLPH53" hidden="1">#REF!</definedName>
    <definedName name="BLPH54" localSheetId="1" hidden="1">#REF!</definedName>
    <definedName name="BLPH54" hidden="1">#REF!</definedName>
    <definedName name="BLPH55" localSheetId="1" hidden="1">#REF!</definedName>
    <definedName name="BLPH55" hidden="1">#REF!</definedName>
    <definedName name="BLPH56" localSheetId="1" hidden="1">#REF!</definedName>
    <definedName name="BLPH56" hidden="1">#REF!</definedName>
    <definedName name="BLPH57" localSheetId="1" hidden="1">#REF!</definedName>
    <definedName name="BLPH57" hidden="1">#REF!</definedName>
    <definedName name="BLPH58" localSheetId="1" hidden="1">#REF!</definedName>
    <definedName name="BLPH58" hidden="1">#REF!</definedName>
    <definedName name="BLPH59" localSheetId="1"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7" hidden="1">#REF!</definedName>
    <definedName name="BLPH678" hidden="1">#REF!</definedName>
    <definedName name="BLPH679" hidden="1">#REF!</definedName>
    <definedName name="BLPH68" hidden="1">#REF!</definedName>
    <definedName name="BLPH680" hidden="1">#REF!</definedName>
    <definedName name="BLPH681" hidden="1">#REF!</definedName>
    <definedName name="BLPH682" hidden="1">#REF!</definedName>
    <definedName name="BLPH683" hidden="1">#REF!</definedName>
    <definedName name="BLPH684" hidden="1">#REF!</definedName>
    <definedName name="BLPH685" hidden="1">#REF!</definedName>
    <definedName name="BLPH686" hidden="1">#REF!</definedName>
    <definedName name="BLPH687" hidden="1">#REF!</definedName>
    <definedName name="BLPH688" hidden="1">#REF!</definedName>
    <definedName name="BLPH689" hidden="1">#REF!</definedName>
    <definedName name="BLPH69" hidden="1">#REF!</definedName>
    <definedName name="BLPH690" hidden="1">#REF!</definedName>
    <definedName name="BLPH691" hidden="1">#REF!</definedName>
    <definedName name="BLPH692" hidden="1">#REF!</definedName>
    <definedName name="BLPH693" localSheetId="1" hidden="1">#REF!</definedName>
    <definedName name="BLPH693" hidden="1">#REF!</definedName>
    <definedName name="BLPH694" localSheetId="1" hidden="1">#REF!</definedName>
    <definedName name="BLPH694" hidden="1">#REF!</definedName>
    <definedName name="BLPH7" hidden="1">#REF!</definedName>
    <definedName name="BLPH70" hidden="1">#REF!</definedName>
    <definedName name="BLPH71" localSheetId="1" hidden="1">#REF!</definedName>
    <definedName name="BLPH71" hidden="1">#REF!</definedName>
    <definedName name="BLPH72" hidden="1">#REF!</definedName>
    <definedName name="BLPH73" hidden="1">#REF!</definedName>
    <definedName name="BLPH74" hidden="1">#REF!</definedName>
    <definedName name="BLPH8" hidden="1">#REF!</definedName>
    <definedName name="BLPH9" localSheetId="1" hidden="1">#REF!</definedName>
    <definedName name="BLPH9" hidden="1">#REF!</definedName>
    <definedName name="BMGHIndex">"O"</definedName>
    <definedName name="BS_Forecast" localSheetId="1">#REF!</definedName>
    <definedName name="BS_Forecast">#REF!</definedName>
    <definedName name="BS_Plan" localSheetId="1">#REF!</definedName>
    <definedName name="BS_Plan">#REF!</definedName>
    <definedName name="BS_Plan2" localSheetId="1">#REF!</definedName>
    <definedName name="BS_Plan2">#REF!</definedName>
    <definedName name="BSMap">#REF!</definedName>
    <definedName name="BTLTAX" localSheetId="1">#REF!</definedName>
    <definedName name="BTLTAX">#REF!</definedName>
    <definedName name="BTLTAXES" localSheetId="1">#REF!</definedName>
    <definedName name="BTLTAXES">#REF!</definedName>
    <definedName name="BTLTXBUD" localSheetId="1">#REF!</definedName>
    <definedName name="BTLTXBUD">#REF!</definedName>
    <definedName name="Bud_Apr">#REF!</definedName>
    <definedName name="Bud_Aug">#REF!</definedName>
    <definedName name="Bud_CcRpaProjectGroup">#REF!</definedName>
    <definedName name="Bud_Dec">#REF!</definedName>
    <definedName name="Bud_EligibleForAfudc">#REF!</definedName>
    <definedName name="Bud_Feb">#REF!</definedName>
    <definedName name="Bud_Jan">#REF!</definedName>
    <definedName name="Bud_Jul">#REF!</definedName>
    <definedName name="Bud_Jun">#REF!</definedName>
    <definedName name="Bud_Mar">#REF!</definedName>
    <definedName name="Bud_May">#REF!</definedName>
    <definedName name="Bud_MTD">#REF!</definedName>
    <definedName name="Bud_Nov">#REF!</definedName>
    <definedName name="Bud_Oct">#REF!</definedName>
    <definedName name="Bud_Sep">#REF!</definedName>
    <definedName name="Bud_Total">#REF!</definedName>
    <definedName name="Bud_YTD">#REF!</definedName>
    <definedName name="CASHFLS">#REF!</definedName>
    <definedName name="cccc" localSheetId="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cccc"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CF_Forecast" localSheetId="1">#REF!</definedName>
    <definedName name="CF_Forecast">#REF!</definedName>
    <definedName name="CF_Plan2" localSheetId="1">#REF!</definedName>
    <definedName name="CF_Plan2">#REF!</definedName>
    <definedName name="Chris"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Chris"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CIQWBGuid" hidden="1">"f0842c6b-4f67-4da4-8ab9-05f9b8d91da0"</definedName>
    <definedName name="CM_NAME">#REF!</definedName>
    <definedName name="CMACT">#REF!</definedName>
    <definedName name="CMBUD">#REF!</definedName>
    <definedName name="Company">#REF!</definedName>
    <definedName name="CONSCF4A" localSheetId="1">#REF!</definedName>
    <definedName name="CONSCF4A">#REF!</definedName>
    <definedName name="CONSCF4B" localSheetId="1">#REF!</definedName>
    <definedName name="CONSCF4B">#REF!</definedName>
    <definedName name="CONSOLP1" localSheetId="1">#REF!</definedName>
    <definedName name="CONSOLP1">#REF!</definedName>
    <definedName name="CONSOLP2" localSheetId="1">#REF!</definedName>
    <definedName name="CONSOLP2">#REF!</definedName>
    <definedName name="CONSOLP3" localSheetId="1">#REF!</definedName>
    <definedName name="CONSOLP3">#REF!</definedName>
    <definedName name="CONSOLP4" localSheetId="1">#REF!</definedName>
    <definedName name="CONSOLP4">#REF!</definedName>
    <definedName name="CONTENTS" localSheetId="1">#REF!</definedName>
    <definedName name="CONTENTS">#REF!</definedName>
    <definedName name="CURRENT_MONTH">#REF!</definedName>
    <definedName name="CurrentYear">#REF!</definedName>
    <definedName name="cxx" localSheetId="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cxx"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DAT">#REF!</definedName>
    <definedName name="DATA1" localSheetId="1">#REF!</definedName>
    <definedName name="DATA1">#REF!</definedName>
    <definedName name="DATA10" localSheetId="1">#REF!</definedName>
    <definedName name="DATA10">#REF!</definedName>
    <definedName name="DATA11" localSheetId="1">#REF!</definedName>
    <definedName name="DATA11">#REF!</definedName>
    <definedName name="DATA12" localSheetId="1">#REF!</definedName>
    <definedName name="DATA12">#REF!</definedName>
    <definedName name="DATA13" localSheetId="1">#REF!</definedName>
    <definedName name="DATA13">#REF!</definedName>
    <definedName name="DATA14" localSheetId="1">#REF!</definedName>
    <definedName name="DATA14">#REF!</definedName>
    <definedName name="DATA15" localSheetId="1">#REF!</definedName>
    <definedName name="DATA15">#REF!</definedName>
    <definedName name="DATA16" localSheetId="1">#REF!</definedName>
    <definedName name="DATA16">#REF!</definedName>
    <definedName name="DATA17" localSheetId="1">#REF!</definedName>
    <definedName name="DATA17">#REF!</definedName>
    <definedName name="DATA18" localSheetId="1">#REF!</definedName>
    <definedName name="DATA18">#REF!</definedName>
    <definedName name="DATA19" localSheetId="1">#REF!</definedName>
    <definedName name="DATA19">#REF!</definedName>
    <definedName name="DATA2" localSheetId="1">#REF!</definedName>
    <definedName name="DATA2">#REF!</definedName>
    <definedName name="DATA20" localSheetId="1">#REF!</definedName>
    <definedName name="DATA20">#REF!</definedName>
    <definedName name="DATA21" localSheetId="1">#REF!</definedName>
    <definedName name="DATA21">#REF!</definedName>
    <definedName name="DATA22" localSheetId="1">#REF!</definedName>
    <definedName name="DATA22">#REF!</definedName>
    <definedName name="DATA23" localSheetId="1">#REF!</definedName>
    <definedName name="DATA23">#REF!</definedName>
    <definedName name="DATA24" localSheetId="1">#REF!</definedName>
    <definedName name="DATA24">#REF!</definedName>
    <definedName name="DATA25" localSheetId="1">#REF!</definedName>
    <definedName name="DATA25">#REF!</definedName>
    <definedName name="DATA26" localSheetId="1">#REF!</definedName>
    <definedName name="DATA26">#REF!</definedName>
    <definedName name="DATA27" localSheetId="1">#REF!</definedName>
    <definedName name="DATA27">#REF!</definedName>
    <definedName name="DATA3" localSheetId="1">#REF!</definedName>
    <definedName name="DATA3">#REF!</definedName>
    <definedName name="DATA4" localSheetId="1">#REF!</definedName>
    <definedName name="DATA4">#REF!</definedName>
    <definedName name="DATA5" localSheetId="1">#REF!</definedName>
    <definedName name="DATA5">#REF!</definedName>
    <definedName name="DATA6" localSheetId="1">#REF!</definedName>
    <definedName name="DATA6">#REF!</definedName>
    <definedName name="DATA7" localSheetId="1">#REF!</definedName>
    <definedName name="DATA7">#REF!</definedName>
    <definedName name="DATA8" localSheetId="1">#REF!</definedName>
    <definedName name="DATA8">#REF!</definedName>
    <definedName name="DATA9" localSheetId="1">#REF!</definedName>
    <definedName name="DATA9">#REF!</definedName>
    <definedName name="dcMonthsinYear">12</definedName>
    <definedName name="dddd" hidden="1">#REF!</definedName>
    <definedName name="DIST" localSheetId="1">#REF!</definedName>
    <definedName name="DIST">#REF!</definedName>
    <definedName name="DISTLIST" localSheetId="1">#REF!</definedName>
    <definedName name="DISTLIST">#REF!</definedName>
    <definedName name="DOWNLOAD_1099" localSheetId="1">#REF!</definedName>
    <definedName name="DOWNLOAD_1099">#REF!</definedName>
    <definedName name="EGY12MIS" localSheetId="1">#REF!</definedName>
    <definedName name="EGY12MIS">#REF!</definedName>
    <definedName name="EGYASSTS" localSheetId="1">#REF!</definedName>
    <definedName name="EGYASSTS">#REF!</definedName>
    <definedName name="EGYCFSCH" localSheetId="1">#REF!</definedName>
    <definedName name="EGYCFSCH">#REF!</definedName>
    <definedName name="EGYCMIS" localSheetId="1">#REF!</definedName>
    <definedName name="EGYCMIS">#REF!</definedName>
    <definedName name="EGYLIABS" localSheetId="1">#REF!</definedName>
    <definedName name="EGYLIABS">#REF!</definedName>
    <definedName name="EGYPCFSH" localSheetId="1">#REF!</definedName>
    <definedName name="EGYPCFSH">#REF!</definedName>
    <definedName name="EGYPCFSHPORT" localSheetId="1">#REF!</definedName>
    <definedName name="EGYPCFSHPORT">#REF!</definedName>
    <definedName name="EGYPRIS" localSheetId="1">#REF!</definedName>
    <definedName name="EGYPRIS">#REF!</definedName>
    <definedName name="EGYRESCH" localSheetId="1">#REF!</definedName>
    <definedName name="EGYRESCH">#REF!</definedName>
    <definedName name="ein" localSheetId="1"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ein"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EPMWorkbookOptions_1">"7icAAB+LCAAAAAAABADtWm2PokgQ/r7J/gfjdwUE3yaMGxZxh4uCQdy5y2RCGiiVLALb4Djz769FUVH01PUmakzGDFY/VV399NNF22n+2/vYzb0BDh3fe8wzRTqfA8/ybccbPuYn0aDAVPLfGl+/8M8+/mX6/i81iAg0zBE/L3x4D53H/CiKggeKmk6nxSlb9PGQKtE0Q/3dafesEYxRwfHCCHkW5Jde9n975UmvuRwv+p4H1qxP3RcnGIMX"</definedName>
    <definedName name="EPMWorkbookOptions_2" hidden="1">"/XRgGjemmpsoQgsrsStoDPPelj1FMA4m2Im76oeAuxgGQOJZUCQJ5RtGq9sxvndF5ZmhjZeFUwjugGDfHIKKwPLBAzz8KFr+mApRQJmBRb0aL7okqkZLVgRFlJKv3bagKLLyg3wfIDcE8j/CE3jlqVluq0yFIHAdC62xenDGSYx0lDXzgohGKqGNBOY0rpjNUTubnhzbBq/pjMEL43R3Q1ephikMQfVG/nQZQ/RdHzdmxPBURsM+13gUGZ5b"</definedName>
    <definedName name="EPMWorkbookOptions_3" hidden="1">"o1s4EqlE8B610JuPnYjkFU/L3HmrbcP/yRmOXPKJeuASuYH95ABG2Bo5qzh7MQfk03JwGK0NKLt9I9By1LsJPxS1jut7zu8JxEyKgi79ULV/eCqrdV+Q+RSSClKmGbbGrAXImtzYV8U24AbNU/OHzOhh4KKPLvYDwNFHgylXygMwB4VyxeYKXGlQL9TKAAUaQYmzzSpXNdlZz2mvjMBtFC5nrgNjk9TEDFha5ZkAApn7r9H0krD4WnzpCpqk"</definedName>
    <definedName name="EPMWorkbookOptions_4" hidden="1">"6E8MeRREvS+0SUnYctgROJHUxwqaIzX4wXPcx/xMOvmNNbl/cg/z5an9Q+apQ7hbm/7/T6tqTxcJuZJ2ulppmqvR9OFiZW5QrEsa03IVRaNUYmmmfO2KPTcxUkfSBGP2lr12Zi5oLRuCKKp9RT95KbNsucxx3OFLuXSDSzlhMS3Ynt40NKmrajrZEBLh0sxduJlpniDcpqALPbWvidLJyq1UGbpWqx6uXPb2lLuiMS1dXdWFthFX3GvX7Dmp"</definedName>
    <definedName name="EPMWorkbookOptions_5" hidden="1">"KZHH2S/QtnH9L6FzS0ZWun392km5nAJHaJX1P/g9SNOVCssescXmbq+6zTnc2EWS3fX1v4jPyUh8bnUTpf5yVm+rrT5/4llO+fbW7ozBtE4V1YiNd5FmpXmCSGXjT18yRwu1cntCTVjcOHRstw1ZmjfJUu8u2sw0TxCt1tXFvkZ4Fj9Tt9Xb0+0akUSv5K8t3lWameYJKtXlzukHE8fLs3aEPLlqnS0NuErBrJoMkSddLZiVOluw64MqYmoI"</definedName>
    <definedName name="EPMWorkbookOptions_6" hidden="1">"IbAvQJ4zBtMllWzba8W/+sq1q/TMjMRHNXdOVpzQ9TsnGTppSd+vnZHLqe8dSej1Nan3iTW+fntbkITF+f6jK2my2pTvu5CjQKlsdoJSGH8ckMR23DDiqaxbTilrEpt0vX0xbN24fZmM12CAIRypnhqAl1zqSRtjnOgCwrOgqtdDb5AgN80xNrk1R0YWxZwv7vds29Pwqd0wA2sNN10g5PAnwg4yXegAHhK/Re9b9q9fVt6LO3uNfwGmFkse"</definedName>
    <definedName name="EPMWorkbookOptions_7" hidden="1">"7icAAA=="</definedName>
    <definedName name="ESOP_GOAL" localSheetId="1">#REF!</definedName>
    <definedName name="ESOP_GOAL">#REF!</definedName>
    <definedName name="ESOPWP" localSheetId="1">#REF!</definedName>
    <definedName name="ESOPWP">#REF!</definedName>
    <definedName name="EV__EVCOM_OPTIONS__" hidden="1">10</definedName>
    <definedName name="EV__EXPOPTIONS__" hidden="1">1</definedName>
    <definedName name="EV__LASTREFTIME__" hidden="1">"(GMT-05:00)08/29/2016 06:50:40 PM"</definedName>
    <definedName name="EV__MAXEXPCOLS__" hidden="1">100</definedName>
    <definedName name="EV__MAXEXPROWS__" hidden="1">1000</definedName>
    <definedName name="EV__MEMORYCVW__" hidden="1">0</definedName>
    <definedName name="EV__WBEVMODE__" hidden="1">0</definedName>
    <definedName name="EV__WBREFOPTIONS__" hidden="1">134217735</definedName>
    <definedName name="EV__WBVERSION__" hidden="1">0</definedName>
    <definedName name="finl_notes" localSheetId="1">#REF!</definedName>
    <definedName name="finl_notes">#REF!</definedName>
    <definedName name="ForArea_Apr">#REF!</definedName>
    <definedName name="ForArea_Aug">#REF!</definedName>
    <definedName name="ForArea_CcRpaCapexClassification">#REF!</definedName>
    <definedName name="ForArea_CcTecVpRollTable">#REF!</definedName>
    <definedName name="ForArea_Dec">#REF!</definedName>
    <definedName name="ForArea_Feb">#REF!</definedName>
    <definedName name="ForArea_Jan">#REF!</definedName>
    <definedName name="ForArea_Jul">#REF!</definedName>
    <definedName name="ForArea_Jun">#REF!</definedName>
    <definedName name="ForArea_Mar">#REF!</definedName>
    <definedName name="ForArea_May">#REF!</definedName>
    <definedName name="ForArea_Nov">#REF!</definedName>
    <definedName name="ForArea_Oct">#REF!</definedName>
    <definedName name="ForArea_Sep">#REF!</definedName>
    <definedName name="FORE_VS_FORE" localSheetId="1">#REF!</definedName>
    <definedName name="FORE_VS_FORE">#REF!</definedName>
    <definedName name="ForecastName">#REF!</definedName>
    <definedName name="Gordon"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Gord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INTEXP" localSheetId="1">#REF!</definedName>
    <definedName name="INTEXP">#REF!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COMBINATIONS_FFIEC" hidden="1">"c12967"</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_SBC_ACT_OR_EST_CIQ" hidden="1">"c4841"</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REUT" hidden="1">"c5409"</definedName>
    <definedName name="IQ_EST_ACT_BV_THOM" hidden="1">"c5153"</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_REUT" hidden="1">"c3843"</definedName>
    <definedName name="IQ_EST_ACT_FFO_THOM" hidden="1">"c4005"</definedName>
    <definedName name="IQ_EST_ACT_REV" hidden="1">"c2113"</definedName>
    <definedName name="IQ_EST_ACT_REV_CIQ" hidden="1">"c3666"</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URRENCY" hidden="1">"c2140"</definedName>
    <definedName name="IQ_EST_CURRENCY_CIQ" hidden="1">"c4769"</definedName>
    <definedName name="IQ_EST_DATE" hidden="1">"c1634"</definedName>
    <definedName name="IQ_EST_DATE_CIQ" hidden="1">"c4770"</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EQ_GROWTH_Q_CIQ" hidden="1">"c3690"</definedName>
    <definedName name="IQ_EST_EPS_SURPRISE" hidden="1">"c1635"</definedName>
    <definedName name="IQ_EST_EPS_SURPRISE_PERCENT" hidden="1">"c1635"</definedName>
    <definedName name="IQ_EST_EPS_SURPRISE_PERCENT_CIQ" hidden="1">"c5000"</definedName>
    <definedName name="IQ_EST_FAIR_VALUE_MORT_SERVICING_ASSETS_FFIEC" hidden="1">"c12956"</definedName>
    <definedName name="IQ_EST_FFO_DIFF_REUT" hidden="1">"c3890"</definedName>
    <definedName name="IQ_EST_FFO_DIFF_THOM" hidden="1">"c5186"</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NEXT_EARNINGS_DATE" hidden="1">"c13591"</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_CIQ" hidden="1">"c4960"</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L_EPS_EST" hidden="1">"c24729"</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ISTING_CURRENCY" hidden="1">"c2127"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41829.3635416667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_CIQ" hidden="1">"c5012"</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DATE" hidden="1">"c1069"</definedName>
    <definedName name="IQ_PRICING_DATE" hidden="1">"c1613"</definedName>
    <definedName name="IQ_PRIMARY_EPS_TYPE_THOM" hidden="1">"c5297"</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40002.6080787037</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GS_FIN" hidden="1">"c2998"</definedName>
    <definedName name="IQ_STOCK_BASED_COGS_UTIL" hidden="1">"c2997"</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LASTCLOSE" hidden="1">"c1855"</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DUE" hidden="1">"c2509"</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A105" hidden="1">"$A$106:$A$145"</definedName>
    <definedName name="IQRA141" hidden="1">"$A$142:$A$146"</definedName>
    <definedName name="IQRA142" hidden="1">"$A$143:$A$147"</definedName>
    <definedName name="IQRA147" hidden="1">"$A$148:$A$177"</definedName>
    <definedName name="IQRA148" hidden="1">"$A$149:$A$188"</definedName>
    <definedName name="IQRA151" hidden="1">"$A$152:$A$161"</definedName>
    <definedName name="IQRA152" hidden="1">"$A$153:$A$162"</definedName>
    <definedName name="IQRA153" hidden="1">"$A$154"</definedName>
    <definedName name="IQRA157" hidden="1">"$A$158"</definedName>
    <definedName name="IQRA158" hidden="1">"$A$159:$A$163"</definedName>
    <definedName name="IQRA159" hidden="1">"$A$160:$A$199"</definedName>
    <definedName name="IQRA160" hidden="1">"$A$161:$A$165"</definedName>
    <definedName name="IQRA163" hidden="1">"$A$164:$A$173"</definedName>
    <definedName name="IQRA165" hidden="1">"$A$166:$A$175"</definedName>
    <definedName name="IQRA166" hidden="1">"$A$167"</definedName>
    <definedName name="IQRA169" hidden="1">"$A$170:$A$174"</definedName>
    <definedName name="IQRA204" hidden="1">"$A$205:$A$244"</definedName>
    <definedName name="IQRA211" hidden="1">"$A$212:$A$251"</definedName>
    <definedName name="IQRA224" hidden="1">"$A$225:$A$264"</definedName>
    <definedName name="IQRA225" hidden="1">"$A$226:$A$230"</definedName>
    <definedName name="IQRA231" hidden="1">"$A$232:$A$271"</definedName>
    <definedName name="IQRA234" hidden="1">"$A$235:$A$274"</definedName>
    <definedName name="IQRA268" hidden="1">"$A$269:$A$308"</definedName>
    <definedName name="IQRA273" hidden="1">"$A$274:$A$313"</definedName>
    <definedName name="IQRA274" hidden="1">"$A$275:$A$314"</definedName>
    <definedName name="IQRA278" hidden="1">"$A$279:$A$318"</definedName>
    <definedName name="IQRA281" hidden="1">"$A$282:$A$321"</definedName>
    <definedName name="IQRA331" hidden="1">"$A$332:$A$371"</definedName>
    <definedName name="IQRA335" hidden="1">"$A$336:$A$375"</definedName>
    <definedName name="IQRA339" hidden="1">"$A$340:$A$379"</definedName>
    <definedName name="IQRA340" hidden="1">"$A$341:$A$380"</definedName>
    <definedName name="IQRA341" hidden="1">"$A$342:$A$381"</definedName>
    <definedName name="IQRA342" hidden="1">"$A$343:$A$382"</definedName>
    <definedName name="IQRA343" hidden="1">"$A$344:$A$383"</definedName>
    <definedName name="IQRA344" hidden="1">"$A$345:$A$384"</definedName>
    <definedName name="IQRA346" hidden="1">"$A$347:$A$386"</definedName>
    <definedName name="IQRA348" hidden="1">"$A$349:$A$388"</definedName>
    <definedName name="IQRA62" hidden="1">"$A$63:$A$102"</definedName>
    <definedName name="IQRA8" hidden="1">"$A$9:$A$48"</definedName>
    <definedName name="IQRAA161" hidden="1">"$AA$162:$AA$167"</definedName>
    <definedName name="IQRAA164" hidden="1">"$AA$165:$AA$170"</definedName>
    <definedName name="IQRAA166" hidden="1">"$AA$167:$AA$172"</definedName>
    <definedName name="IQRAA7" hidden="1">"$AA$8:$AA$16"</definedName>
    <definedName name="IQRAB161" hidden="1">"$AB$162:$AB$172"</definedName>
    <definedName name="IQRAC161" hidden="1">"$AC$162:$AC$172"</definedName>
    <definedName name="IQRAC166" hidden="1">"$AC$167:$AC$177"</definedName>
    <definedName name="IQRAC7" hidden="1">"$AC$8:$AC$18"</definedName>
    <definedName name="IQRAD161" hidden="1">"$AD$162:$AD$172"</definedName>
    <definedName name="IQRAD166" hidden="1">"$AD$167:$AD$177"</definedName>
    <definedName name="IQRAD7" hidden="1">"$AD$8:$AD$18"</definedName>
    <definedName name="IQRAN533" hidden="1">"$AN$534:$AN$539"</definedName>
    <definedName name="IQRAO533" hidden="1">"$AO$534:$AO$539"</definedName>
    <definedName name="IQRAQ533" hidden="1">"$AQ$534:$AQ$544"</definedName>
    <definedName name="IQRAR533" hidden="1">"$AR$534:$AR$544"</definedName>
    <definedName name="IQRB105" hidden="1">"$B$106:$B$145"</definedName>
    <definedName name="IQRB148" hidden="1">"$B$149:$B$188"</definedName>
    <definedName name="IQRB151" hidden="1">"$B$152:$B$161"</definedName>
    <definedName name="IQRB152" hidden="1">"$B$153:$B$162"</definedName>
    <definedName name="IQRB157" hidden="1">"$B$158"</definedName>
    <definedName name="IQRB158" hidden="1">"$B$159:$B$163"</definedName>
    <definedName name="IQRB160" hidden="1">"$B$161:$B$165"</definedName>
    <definedName name="IQRB163" hidden="1">"$B$164:$B$173"</definedName>
    <definedName name="IQRB165" hidden="1">"$B$166:$B$175"</definedName>
    <definedName name="IQRB166" hidden="1">"$B$167"</definedName>
    <definedName name="IQRB167" hidden="1">"$B$168:$B$177"</definedName>
    <definedName name="IQRB169" hidden="1">"$B$170:$B$174"</definedName>
    <definedName name="IQRB38" hidden="1">"$B$39:$B$45"</definedName>
    <definedName name="IQRC148" hidden="1">"$C$149:$C$188"</definedName>
    <definedName name="IQRC151" hidden="1">"$C$152:$C$161"</definedName>
    <definedName name="IQRC157" hidden="1">"$C$158"</definedName>
    <definedName name="IQRC158" hidden="1">"$C$159:$C$163"</definedName>
    <definedName name="IQRC160" hidden="1">"$C$161:$C$165"</definedName>
    <definedName name="IQRC163" hidden="1">"$C$164:$C$173"</definedName>
    <definedName name="IQRC165" hidden="1">"$C$166:$C$175"</definedName>
    <definedName name="IQRC166" hidden="1">"$C$167:$C$176"</definedName>
    <definedName name="IQRC167" hidden="1">"$C$168:$C$177"</definedName>
    <definedName name="IQRC169" hidden="1">"$C$170:$C$174"</definedName>
    <definedName name="IQRC38" hidden="1">"$C$39:$C$45"</definedName>
    <definedName name="IQRD151" hidden="1">"$D$152:$D$161"</definedName>
    <definedName name="IQRF105" hidden="1">"$F$106:$F$145"</definedName>
    <definedName name="IQRF157" hidden="1">"$F$158:$F$197"</definedName>
    <definedName name="IQRF159" hidden="1">"$F$160:$F$199"</definedName>
    <definedName name="IQRF204" hidden="1">"$F$205:$F$244"</definedName>
    <definedName name="IQRF211" hidden="1">"$F$212:$F$251"</definedName>
    <definedName name="IQRF224" hidden="1">"$F$225:$F$264"</definedName>
    <definedName name="IQRF231" hidden="1">"$F$232:$F$271"</definedName>
    <definedName name="IQRF234" hidden="1">"$F$235:$F$274"</definedName>
    <definedName name="IQRF268" hidden="1">"$F$269:$F$308"</definedName>
    <definedName name="IQRF273" hidden="1">"$F$274:$F$313"</definedName>
    <definedName name="IQRF274" hidden="1">"$F$275:$F$314"</definedName>
    <definedName name="IQRF278" hidden="1">"$F$279:$F$318"</definedName>
    <definedName name="IQRF281" hidden="1">"$F$282:$F$321"</definedName>
    <definedName name="IQRF331" hidden="1">"$F$332:$F$371"</definedName>
    <definedName name="IQRF335" hidden="1">"$F$336:$F$375"</definedName>
    <definedName name="IQRF339" hidden="1">"$F$340:$F$379"</definedName>
    <definedName name="IQRF340" hidden="1">"$F$341:$F$380"</definedName>
    <definedName name="IQRF341" hidden="1">"$F$342:$F$381"</definedName>
    <definedName name="IQRF342" hidden="1">"$F$343:$F$382"</definedName>
    <definedName name="IQRF343" hidden="1">"$F$344:$F$383"</definedName>
    <definedName name="IQRF344" hidden="1">"$F$345:$F$384"</definedName>
    <definedName name="IQRF346" hidden="1">"$F$347:$F$386"</definedName>
    <definedName name="IQRF348" hidden="1">"$F$349:$F$388"</definedName>
    <definedName name="IQRF4" hidden="1">"$F$5:$F$255"</definedName>
    <definedName name="IQRF62" hidden="1">"$F$63:$F$102"</definedName>
    <definedName name="IQRF8" hidden="1">"$F$9:$F$48"</definedName>
    <definedName name="IQRG105" hidden="1">"$G$106:$G$145"</definedName>
    <definedName name="IQRG157" hidden="1">"$G$158:$G$197"</definedName>
    <definedName name="IQRG159" hidden="1">"$G$160:$G$199"</definedName>
    <definedName name="IQRG204" hidden="1">"$G$205:$G$244"</definedName>
    <definedName name="IQRG211" hidden="1">"$G$212:$G$251"</definedName>
    <definedName name="IQRG224" hidden="1">"$G$225:$G$264"</definedName>
    <definedName name="IQRG231" hidden="1">"$G$232:$G$271"</definedName>
    <definedName name="IQRG234" hidden="1">"$G$235:$G$274"</definedName>
    <definedName name="IQRG268" hidden="1">"$G$269:$G$308"</definedName>
    <definedName name="IQRG273" hidden="1">"$G$274:$G$313"</definedName>
    <definedName name="IQRG274" hidden="1">"$G$275:$G$314"</definedName>
    <definedName name="IQRG278" hidden="1">"$G$279:$G$318"</definedName>
    <definedName name="IQRG281" hidden="1">"$G$282:$G$321"</definedName>
    <definedName name="IQRG331" hidden="1">"$G$332:$G$371"</definedName>
    <definedName name="IQRG335" hidden="1">"$G$336:$G$375"</definedName>
    <definedName name="IQRG339" hidden="1">"$G$340:$G$379"</definedName>
    <definedName name="IQRG340" hidden="1">"$G$341:$G$380"</definedName>
    <definedName name="IQRG341" hidden="1">"$G$342:$G$381"</definedName>
    <definedName name="IQRG342" hidden="1">"$G$343:$G$382"</definedName>
    <definedName name="IQRG343" hidden="1">"$G$344:$G$383"</definedName>
    <definedName name="IQRG344" hidden="1">"$G$345:$G$384"</definedName>
    <definedName name="IQRG346" hidden="1">"$G$347:$G$386"</definedName>
    <definedName name="IQRG348" hidden="1">"$G$349:$G$388"</definedName>
    <definedName name="IQRG62" hidden="1">"$G$63:$G$102"</definedName>
    <definedName name="IQRG8" hidden="1">"$G$9:$G$48"</definedName>
    <definedName name="IQRH105" hidden="1">"$H$106:$H$145"</definedName>
    <definedName name="IQRI105" hidden="1">"$I$106:$I$145"</definedName>
    <definedName name="IQRI112" hidden="1">"$I$113:$I$152"</definedName>
    <definedName name="IQRI148" hidden="1">"$I$149:$I$188"</definedName>
    <definedName name="IQRI151" hidden="1">"$I$152:$I$156"</definedName>
    <definedName name="IQRI159" hidden="1">"$I$160:$I$199"</definedName>
    <definedName name="IQRI204" hidden="1">"$I$205:$I$244"</definedName>
    <definedName name="IQRI211" hidden="1">"$I$212:$I$251"</definedName>
    <definedName name="IQRI231" hidden="1">"$I$232:$I$271"</definedName>
    <definedName name="IQRI273" hidden="1">"$I$274:$I$313"</definedName>
    <definedName name="IQRI274" hidden="1">"$I$275:$I$314"</definedName>
    <definedName name="IQRI281" hidden="1">"$I$282:$I$321"</definedName>
    <definedName name="IQRI335" hidden="1">"$I$336:$I$375"</definedName>
    <definedName name="IQRI339" hidden="1">"$I$340:$I$379"</definedName>
    <definedName name="IQRI341" hidden="1">"$I$342:$I$381"</definedName>
    <definedName name="IQRI343" hidden="1">"$I$344:$I$383"</definedName>
    <definedName name="IQRI348" hidden="1">"$I$349:$I$388"</definedName>
    <definedName name="IQRI62" hidden="1">"$I$63:$I$102"</definedName>
    <definedName name="IQRI8" hidden="1">"$I$9:$I$48"</definedName>
    <definedName name="IQRInvestorOverlapA8" localSheetId="1" hidden="1">#REF!</definedName>
    <definedName name="IQRInvestorOverlapA8" hidden="1">#REF!</definedName>
    <definedName name="IQRInvestorOverlapAC5" localSheetId="1" hidden="1">#REF!</definedName>
    <definedName name="IQRInvestorOverlapAC5" hidden="1">#REF!</definedName>
    <definedName name="IQRInvestorOverlapAD5" localSheetId="1" hidden="1">#REF!</definedName>
    <definedName name="IQRInvestorOverlapAD5" hidden="1">#REF!</definedName>
    <definedName name="IQRInvestorOverlapAE5" localSheetId="1" hidden="1">#REF!</definedName>
    <definedName name="IQRInvestorOverlapAE5" hidden="1">#REF!</definedName>
    <definedName name="IQRInvestorOverlapB8" localSheetId="1" hidden="1">#REF!</definedName>
    <definedName name="IQRInvestorOverlapB8" hidden="1">#REF!</definedName>
    <definedName name="IQRInvestorOverlapF5" localSheetId="1" hidden="1">#REF!</definedName>
    <definedName name="IQRInvestorOverlapF5" hidden="1">#REF!</definedName>
    <definedName name="IQRInvestorOverlapF8" localSheetId="1" hidden="1">#REF!</definedName>
    <definedName name="IQRInvestorOverlapF8" hidden="1">#REF!</definedName>
    <definedName name="IQRInvestorOverlapG5" localSheetId="1" hidden="1">#REF!</definedName>
    <definedName name="IQRInvestorOverlapG5" hidden="1">#REF!</definedName>
    <definedName name="IQRInvestorOverlapG8" localSheetId="1" hidden="1">#REF!</definedName>
    <definedName name="IQRInvestorOverlapG8" hidden="1">#REF!</definedName>
    <definedName name="IQRInvestorOverlapH8" localSheetId="1" hidden="1">#REF!</definedName>
    <definedName name="IQRInvestorOverlapH8" hidden="1">#REF!</definedName>
    <definedName name="IQRInvestorOverlapI5" localSheetId="1" hidden="1">#REF!</definedName>
    <definedName name="IQRInvestorOverlapI5" hidden="1">#REF!</definedName>
    <definedName name="IQRInvestorOverlapI8" localSheetId="1" hidden="1">#REF!</definedName>
    <definedName name="IQRInvestorOverlapI8" hidden="1">#REF!</definedName>
    <definedName name="IQRInvestorOverlapJ8" localSheetId="1" hidden="1">#REF!</definedName>
    <definedName name="IQRInvestorOverlapJ8" hidden="1">#REF!</definedName>
    <definedName name="IQRInvestorOverlapK5" localSheetId="1" hidden="1">#REF!</definedName>
    <definedName name="IQRInvestorOverlapK5" hidden="1">#REF!</definedName>
    <definedName name="IQRInvestorOverlapK8" localSheetId="1" hidden="1">#REF!</definedName>
    <definedName name="IQRInvestorOverlapK8" hidden="1">#REF!</definedName>
    <definedName name="IQRInvestorOverlapL5" localSheetId="1" hidden="1">#REF!</definedName>
    <definedName name="IQRInvestorOverlapL5" hidden="1">#REF!</definedName>
    <definedName name="IQRInvestorOverlapL8" localSheetId="1" hidden="1">#REF!</definedName>
    <definedName name="IQRInvestorOverlapL8" hidden="1">#REF!</definedName>
    <definedName name="IQRInvestorOverlapM5" localSheetId="1" hidden="1">#REF!</definedName>
    <definedName name="IQRInvestorOverlapM5" hidden="1">#REF!</definedName>
    <definedName name="IQRInvestorOverlapN5" localSheetId="1" hidden="1">#REF!</definedName>
    <definedName name="IQRInvestorOverlapN5" hidden="1">#REF!</definedName>
    <definedName name="IQRInvestorOverlapN8" localSheetId="1" hidden="1">#REF!</definedName>
    <definedName name="IQRInvestorOverlapN8" hidden="1">#REF!</definedName>
    <definedName name="IQRInvestorOverlapO5" localSheetId="1" hidden="1">#REF!</definedName>
    <definedName name="IQRInvestorOverlapO5" hidden="1">#REF!</definedName>
    <definedName name="IQRInvestorOverlapO8" localSheetId="1" hidden="1">#REF!</definedName>
    <definedName name="IQRInvestorOverlapO8" hidden="1">#REF!</definedName>
    <definedName name="IQRInvestorOverlapP5" localSheetId="1" hidden="1">#REF!</definedName>
    <definedName name="IQRInvestorOverlapP5" hidden="1">#REF!</definedName>
    <definedName name="IQRInvestorOverlapP8" localSheetId="1" hidden="1">#REF!</definedName>
    <definedName name="IQRInvestorOverlapP8" hidden="1">#REF!</definedName>
    <definedName name="IQRInvestorOverlapQ5" localSheetId="1" hidden="1">#REF!</definedName>
    <definedName name="IQRInvestorOverlapQ5" hidden="1">#REF!</definedName>
    <definedName name="IQRInvestorOverlapS5" localSheetId="1" hidden="1">#REF!</definedName>
    <definedName name="IQRInvestorOverlapS5" hidden="1">#REF!</definedName>
    <definedName name="IQRInvestorOverlapS8" localSheetId="1" hidden="1">#REF!</definedName>
    <definedName name="IQRInvestorOverlapS8" hidden="1">#REF!</definedName>
    <definedName name="IQRInvestorOverlapT5" localSheetId="1" hidden="1">#REF!</definedName>
    <definedName name="IQRInvestorOverlapT5" hidden="1">#REF!</definedName>
    <definedName name="IQRInvestorOverlapT8" localSheetId="1" hidden="1">#REF!</definedName>
    <definedName name="IQRInvestorOverlapT8" hidden="1">#REF!</definedName>
    <definedName name="IQRInvestorOverlapU5" localSheetId="1" hidden="1">#REF!</definedName>
    <definedName name="IQRInvestorOverlapU5" hidden="1">#REF!</definedName>
    <definedName name="IQRInvestorOverlapV5" localSheetId="1" hidden="1">#REF!</definedName>
    <definedName name="IQRInvestorOverlapV5" hidden="1">#REF!</definedName>
    <definedName name="IQRInvestorOverlapW5" localSheetId="1" hidden="1">#REF!</definedName>
    <definedName name="IQRInvestorOverlapW5" hidden="1">#REF!</definedName>
    <definedName name="IQRInvestorOverlapX5" localSheetId="1" hidden="1">#REF!</definedName>
    <definedName name="IQRInvestorOverlapX5" hidden="1">#REF!</definedName>
    <definedName name="IQRInvestorOverlapY5" localSheetId="1" hidden="1">#REF!</definedName>
    <definedName name="IQRInvestorOverlapY5" hidden="1">#REF!</definedName>
    <definedName name="IQRJ105" hidden="1">"$J$106:$J$145"</definedName>
    <definedName name="IQRJ148" hidden="1">"$J$149:$J$188"</definedName>
    <definedName name="IQRJ151" hidden="1">"$J$152:$J$156"</definedName>
    <definedName name="IQRK148" hidden="1">"$K$149:$K$188"</definedName>
    <definedName name="IQRK151" hidden="1">"$K$152:$K$156"</definedName>
    <definedName name="IQRK17" hidden="1">"$K$18:$K$39"</definedName>
    <definedName name="IQRM105" hidden="1">"$M$106:$M$145"</definedName>
    <definedName name="IQRN105" hidden="1">"$N$106:$N$145"</definedName>
    <definedName name="IQRN112" hidden="1">"$N$113:$N$152"</definedName>
    <definedName name="IQRN159" hidden="1">"$N$160:$N$199"</definedName>
    <definedName name="IQRN204" hidden="1">"$N$205:$N$244"</definedName>
    <definedName name="IQRN211" hidden="1">"$N$212:$N$251"</definedName>
    <definedName name="IQRN231" hidden="1">"$N$232:$N$271"</definedName>
    <definedName name="IQRN273" hidden="1">"$N$274:$N$313"</definedName>
    <definedName name="IQRN274" hidden="1">"$N$275:$N$314"</definedName>
    <definedName name="IQRN281" hidden="1">"$N$282:$N$321"</definedName>
    <definedName name="IQRN335" hidden="1">"$N$336:$N$375"</definedName>
    <definedName name="IQRN339" hidden="1">"$N$340:$N$379"</definedName>
    <definedName name="IQRN341" hidden="1">"$N$342:$N$381"</definedName>
    <definedName name="IQRN343" hidden="1">"$N$344:$N$383"</definedName>
    <definedName name="IQRN348" hidden="1">"$N$349:$N$388"</definedName>
    <definedName name="IQRN62" hidden="1">"$N$63:$N$102"</definedName>
    <definedName name="IQRN8" hidden="1">"$N$9:$N$48"</definedName>
    <definedName name="IQRO105" hidden="1">"$O$106:$O$145"</definedName>
    <definedName name="IQRO112" hidden="1">"$O$113:$O$152"</definedName>
    <definedName name="IQRO159" hidden="1">"$O$160:$O$199"</definedName>
    <definedName name="IQRO204" hidden="1">"$O$205:$O$244"</definedName>
    <definedName name="IQRO211" hidden="1">"$O$212:$O$251"</definedName>
    <definedName name="IQRO231" hidden="1">"$O$232:$O$271"</definedName>
    <definedName name="IQRO273" hidden="1">"$O$274:$O$313"</definedName>
    <definedName name="IQRO274" hidden="1">"$O$275:$O$314"</definedName>
    <definedName name="IQRO281" hidden="1">"$O$282:$O$321"</definedName>
    <definedName name="IQRO335" hidden="1">"$O$336:$O$375"</definedName>
    <definedName name="IQRO339" hidden="1">"$O$340:$O$379"</definedName>
    <definedName name="IQRO341" hidden="1">"$O$342:$O$381"</definedName>
    <definedName name="IQRO343" hidden="1">"$O$344:$O$383"</definedName>
    <definedName name="IQRO348" hidden="1">"$O$349:$O$388"</definedName>
    <definedName name="IQRO62" hidden="1">"$O$63:$O$102"</definedName>
    <definedName name="IQRO8" hidden="1">"$O$9:$O$48"</definedName>
    <definedName name="IQRP105" hidden="1">"$P$106:$P$145"</definedName>
    <definedName name="IQRR488" hidden="1">"$R$489:$R$494"</definedName>
    <definedName name="IQRR489" hidden="1">"$R$490:$R$495"</definedName>
    <definedName name="IQRS488" hidden="1">"$S$489:$S$494"</definedName>
    <definedName name="IQRS489" hidden="1">"$S$490:$S$495"</definedName>
    <definedName name="IQRS527" hidden="1">"$S$528:$S$533"</definedName>
    <definedName name="IQRT489" hidden="1">"$T$490:$T$495"</definedName>
    <definedName name="IQRT527" hidden="1">"$T$528:$T$533"</definedName>
    <definedName name="IQRU488" hidden="1">"$U$489:$U$499"</definedName>
    <definedName name="IQRU489" hidden="1">"$U$490:$U$495"</definedName>
    <definedName name="IQRV488" hidden="1">"$V$489:$V$499"</definedName>
    <definedName name="IQRV489" hidden="1">"$V$490:$V$500"</definedName>
    <definedName name="IQRV527" hidden="1">"$V$528:$V$538"</definedName>
    <definedName name="IQRW489" hidden="1">"$W$490:$W$500"</definedName>
    <definedName name="IQRW527" hidden="1">"$W$528:$W$538"</definedName>
    <definedName name="IQRX489" hidden="1">"$X$490:$X$500"</definedName>
    <definedName name="IQRY161" hidden="1">"$Y$162:$Y$167"</definedName>
    <definedName name="IQRZ161" hidden="1">"$Z$162:$Z$167"</definedName>
    <definedName name="IQRZ164" hidden="1">"$Z$165:$Z$170"</definedName>
    <definedName name="IQRZ166" hidden="1">"$Z$167:$Z$172"</definedName>
    <definedName name="IQRZ7" hidden="1">"$Z$8:$Z$16"</definedName>
    <definedName name="IS_Forecast" localSheetId="1">#REF!</definedName>
    <definedName name="IS_Forecast">#REF!</definedName>
    <definedName name="IS_Monthly" localSheetId="1">#REF!</definedName>
    <definedName name="IS_Monthly">#REF!</definedName>
    <definedName name="IS_Plan" localSheetId="1">#REF!</definedName>
    <definedName name="IS_Plan">#REF!</definedName>
    <definedName name="IS_Plan2" localSheetId="1">#REF!</definedName>
    <definedName name="IS_Plan2">#REF!</definedName>
    <definedName name="IS2_" localSheetId="1">#REF!</definedName>
    <definedName name="IS2_">#REF!</definedName>
    <definedName name="Last_Row" localSheetId="2">IF(Values_Entered,Header_Row+Number_of_Payments,Header_Row)</definedName>
    <definedName name="Last_Row" localSheetId="1">IF(Values_Entered,Header_Row+Number_of_Payments,Header_Row)</definedName>
    <definedName name="Last_Row">IF(Values_Entered,Header_Row+Number_of_Payments,Header_Row)</definedName>
    <definedName name="lstAnnualRetirementDates">#REF!</definedName>
    <definedName name="lstCaseInputSelection">#REF!</definedName>
    <definedName name="lstDiscreteCapitalProjects">#REF!</definedName>
    <definedName name="lstInServiceDates">#REF!</definedName>
    <definedName name="lstScenarios">#REF!</definedName>
    <definedName name="lstTimeline">#REF!</definedName>
    <definedName name="MACROS">#REF!</definedName>
    <definedName name="MEMO" localSheetId="1">#REF!</definedName>
    <definedName name="MEMO">#REF!</definedName>
    <definedName name="n" localSheetId="1">#REF!</definedName>
    <definedName name="n">#REF!</definedName>
    <definedName name="OTHER_CF" localSheetId="1">#REF!</definedName>
    <definedName name="OTHER_CF">#REF!</definedName>
    <definedName name="OTHER_CR" localSheetId="1">#REF!</definedName>
    <definedName name="OTHER_CR">#REF!</definedName>
    <definedName name="PagePrint" localSheetId="1">#REF!</definedName>
    <definedName name="PagePrint">#REF!</definedName>
    <definedName name="PE_C_MO" localSheetId="1">#REF!</definedName>
    <definedName name="PE_C_MO">#REF!</definedName>
    <definedName name="PE_C_QTR" localSheetId="1">#REF!</definedName>
    <definedName name="PE_C_QTR">#REF!</definedName>
    <definedName name="PE_C_YTD" localSheetId="1">#REF!</definedName>
    <definedName name="PE_C_YTD">#REF!</definedName>
    <definedName name="PE_CPYIS">#REF!</definedName>
    <definedName name="PGIII_10" localSheetId="1">#REF!</definedName>
    <definedName name="PGIII_10">#REF!</definedName>
    <definedName name="PGIII_11" localSheetId="1">#REF!</definedName>
    <definedName name="PGIII_11">#REF!</definedName>
    <definedName name="PGIII_12" localSheetId="1">#REF!</definedName>
    <definedName name="PGIII_12">#REF!</definedName>
    <definedName name="PGIII_13" localSheetId="1">#REF!</definedName>
    <definedName name="PGIII_13">#REF!</definedName>
    <definedName name="PGIII_14" localSheetId="1">#REF!</definedName>
    <definedName name="PGIII_14">#REF!</definedName>
    <definedName name="PGIII_15" localSheetId="1">#REF!</definedName>
    <definedName name="PGIII_15">#REF!</definedName>
    <definedName name="PGIII_1A" localSheetId="1">#REF!</definedName>
    <definedName name="PGIII_1A">#REF!</definedName>
    <definedName name="PGIII_2" localSheetId="1">#REF!</definedName>
    <definedName name="PGIII_2">#REF!</definedName>
    <definedName name="PGIII_3" localSheetId="1">#REF!</definedName>
    <definedName name="PGIII_3">#REF!</definedName>
    <definedName name="PGIII_4" localSheetId="1">#REF!</definedName>
    <definedName name="PGIII_4">#REF!</definedName>
    <definedName name="PGIII_5" localSheetId="1">#REF!</definedName>
    <definedName name="PGIII_5">#REF!</definedName>
    <definedName name="PGIII_6" localSheetId="1">#REF!</definedName>
    <definedName name="PGIII_6">#REF!</definedName>
    <definedName name="PGIII_7" localSheetId="1">#REF!</definedName>
    <definedName name="PGIII_7">#REF!</definedName>
    <definedName name="PGIII_8" localSheetId="1">#REF!</definedName>
    <definedName name="PGIII_8">#REF!</definedName>
    <definedName name="PGIII_9" localSheetId="1">#REF!</definedName>
    <definedName name="PGIII_9">#REF!</definedName>
    <definedName name="PLANBOOK_CF1" localSheetId="1">#REF!</definedName>
    <definedName name="PLANBOOK_CF1">#REF!</definedName>
    <definedName name="PLANBOOK_CF2" localSheetId="1">#REF!</definedName>
    <definedName name="PLANBOOK_CF2">#REF!</definedName>
    <definedName name="PLANBOOK_CF3" localSheetId="1">#REF!</definedName>
    <definedName name="PLANBOOK_CF3">#REF!</definedName>
    <definedName name="PLANBSP1" localSheetId="1">#REF!</definedName>
    <definedName name="PLANBSP1">#REF!</definedName>
    <definedName name="PLANBSP2" localSheetId="1">#REF!</definedName>
    <definedName name="PLANBSP2">#REF!</definedName>
    <definedName name="PLANCAPS" localSheetId="1">#REF!</definedName>
    <definedName name="PLANCAPS">#REF!</definedName>
    <definedName name="PLANCFP3" localSheetId="1">#REF!</definedName>
    <definedName name="PLANCFP3">#REF!</definedName>
    <definedName name="PLANCFP4" localSheetId="1">#REF!</definedName>
    <definedName name="PLANCFP4">#REF!</definedName>
    <definedName name="PLANCFP5" localSheetId="1">#REF!</definedName>
    <definedName name="PLANCFP5">#REF!</definedName>
    <definedName name="PLANCFP6" localSheetId="1">#REF!</definedName>
    <definedName name="PLANCFP6">#REF!</definedName>
    <definedName name="PLANCFP7" localSheetId="1">#REF!</definedName>
    <definedName name="PLANCFP7">#REF!</definedName>
    <definedName name="PLANIS" localSheetId="1">#REF!</definedName>
    <definedName name="PLANIS">#REF!</definedName>
    <definedName name="PLANISP1" localSheetId="1">#REF!</definedName>
    <definedName name="PLANISP1">#REF!</definedName>
    <definedName name="PLANISP2" localSheetId="1">#REF!</definedName>
    <definedName name="PLANISP2">#REF!</definedName>
    <definedName name="PLANISP3" localSheetId="1">#REF!</definedName>
    <definedName name="PLANISP3">#REF!</definedName>
    <definedName name="PLNQTBS1" localSheetId="1">#REF!</definedName>
    <definedName name="PLNQTBS1">#REF!</definedName>
    <definedName name="PLNQTBS2" localSheetId="1">#REF!</definedName>
    <definedName name="PLNQTBS2">#REF!</definedName>
    <definedName name="PM_LESS1_NAME">#REF!</definedName>
    <definedName name="PM_NAME">#REF!</definedName>
    <definedName name="PRESBSA1" localSheetId="1">#REF!</definedName>
    <definedName name="PRESBSA1">#REF!</definedName>
    <definedName name="PRESBSA2" localSheetId="1">#REF!</definedName>
    <definedName name="PRESBSA2">#REF!</definedName>
    <definedName name="PRESCFLW" localSheetId="1">#REF!</definedName>
    <definedName name="PRESCFLW">#REF!</definedName>
    <definedName name="PrintRangeC1" localSheetId="1">#REF!</definedName>
    <definedName name="PrintRangeC1">#REF!</definedName>
    <definedName name="PriorYear">#REF!</definedName>
    <definedName name="PY_AFUDC_CWIP_Accruals" localSheetId="1">#REF!</definedName>
    <definedName name="PY_AFUDC_CWIP_Accruals">#REF!</definedName>
    <definedName name="PY_AFUDC_CWIP_Amount" localSheetId="1">#REF!</definedName>
    <definedName name="PY_AFUDC_CWIP_Amount">#REF!</definedName>
    <definedName name="PY_AFUDC_CWIP_CcRpaProjectGroup" localSheetId="1">#REF!</definedName>
    <definedName name="PY_AFUDC_CWIP_CcRpaProjectGroup">#REF!</definedName>
    <definedName name="PY_AFUDC_CWIP_CcRpaProjectGroupSolar" localSheetId="1">#REF!</definedName>
    <definedName name="PY_AFUDC_CWIP_CcRpaProjectGroupSolar">#REF!</definedName>
    <definedName name="PY_AFUDC_CWIP_MonthNumber" localSheetId="1">#REF!</definedName>
    <definedName name="PY_AFUDC_CWIP_MonthNumber">#REF!</definedName>
    <definedName name="PYArea_Amount" localSheetId="1">#REF!</definedName>
    <definedName name="PYArea_Amount">#REF!</definedName>
    <definedName name="PYArea_CcTecVpRollTable" localSheetId="1">#REF!</definedName>
    <definedName name="PYArea_CcTecVpRollTable">#REF!</definedName>
    <definedName name="PYArea_MonthNumber" localSheetId="1">#REF!</definedName>
    <definedName name="PYArea_MonthNumber">#REF!</definedName>
    <definedName name="PYBS" localSheetId="1">#REF!</definedName>
    <definedName name="PYBS">#REF!</definedName>
    <definedName name="PYEGYASSTS" localSheetId="1">#REF!</definedName>
    <definedName name="PYEGYASSTS">#REF!</definedName>
    <definedName name="PYEGYLIABS" localSheetId="1">#REF!</definedName>
    <definedName name="PYEGYLIABS">#REF!</definedName>
    <definedName name="PYISWP" localSheetId="1">#REF!</definedName>
    <definedName name="PYISWP">#REF!</definedName>
    <definedName name="Q1F_Apr">#REF!</definedName>
    <definedName name="Q1F_Aug">#REF!</definedName>
    <definedName name="Q1F_CcRpaCapexClassification">#REF!</definedName>
    <definedName name="Q1F_CcRpaProjectGroup">#REF!</definedName>
    <definedName name="Q1F_CcRpaProjectGroupSolar">#REF!</definedName>
    <definedName name="Q1F_Company">#REF!</definedName>
    <definedName name="Q1F_Dec">#REF!</definedName>
    <definedName name="Q1F_EligibleForAfudc">#REF!</definedName>
    <definedName name="Q1F_Feb">#REF!</definedName>
    <definedName name="Q1F_Jan">#REF!</definedName>
    <definedName name="Q1F_Jul">#REF!</definedName>
    <definedName name="Q1F_Jun">#REF!</definedName>
    <definedName name="Q1F_Mar">#REF!</definedName>
    <definedName name="Q1F_May">#REF!</definedName>
    <definedName name="Q1F_Nov">#REF!</definedName>
    <definedName name="Q1F_Oct">#REF!</definedName>
    <definedName name="Q1F_Sep">#REF!</definedName>
    <definedName name="Q1F_Total">#REF!</definedName>
    <definedName name="QuarterName">#REF!</definedName>
    <definedName name="_xlnm.Recorder" localSheetId="1">#REF!</definedName>
    <definedName name="_xlnm.Recorder">#REF!</definedName>
    <definedName name="REFORECAST_1" localSheetId="1">#REF!</definedName>
    <definedName name="REFORECAST_1">#REF!</definedName>
    <definedName name="REFORECAST_2" localSheetId="1">#REF!</definedName>
    <definedName name="REFORECAST_2">#REF!</definedName>
    <definedName name="REFORECAST_3" localSheetId="1">#REF!</definedName>
    <definedName name="REFORECAST_3">#REF!</definedName>
    <definedName name="REFORECAST_4" localSheetId="1">#REF!</definedName>
    <definedName name="REFORECAST_4">#REF!</definedName>
    <definedName name="REFORECAST_5">#REF!</definedName>
    <definedName name="REGTAX">#REF!</definedName>
    <definedName name="rev153data" localSheetId="1">#REF!</definedName>
    <definedName name="rev153data">#REF!</definedName>
    <definedName name="rev451data" localSheetId="1">#REF!</definedName>
    <definedName name="rev451data">#REF!</definedName>
    <definedName name="rngScenario">#REF!</definedName>
    <definedName name="s">#REF!</definedName>
    <definedName name="sally">#REF!</definedName>
    <definedName name="Sched_4">#REF!</definedName>
    <definedName name="Solar2" localSheetId="1">#REF!</definedName>
    <definedName name="Solar2">#REF!</definedName>
    <definedName name="Start_Year">#REF!</definedName>
    <definedName name="SURV">#REF!</definedName>
    <definedName name="sysCheck">#REF!</definedName>
    <definedName name="sysMakeWHoleButton">#REF!</definedName>
    <definedName name="sysmakewholerate">#REF!</definedName>
    <definedName name="sysNOLCheck">#REF!</definedName>
    <definedName name="TABLE" localSheetId="1">#REF!</definedName>
    <definedName name="TABLE">#REF!</definedName>
    <definedName name="TAXRATE">#REF!</definedName>
    <definedName name="TAXUP">#REF!</definedName>
    <definedName name="TEST0" localSheetId="1">#REF!</definedName>
    <definedName name="TEST0">#REF!</definedName>
    <definedName name="TEST1" localSheetId="1">#REF!</definedName>
    <definedName name="TEST1">#REF!</definedName>
    <definedName name="TEST10" localSheetId="1">#REF!</definedName>
    <definedName name="TEST10">#REF!</definedName>
    <definedName name="TEST11" localSheetId="1">#REF!</definedName>
    <definedName name="TEST11">#REF!</definedName>
    <definedName name="TEST12" localSheetId="1">#REF!</definedName>
    <definedName name="TEST12">#REF!</definedName>
    <definedName name="TEST13" localSheetId="1">#REF!</definedName>
    <definedName name="TEST13">#REF!</definedName>
    <definedName name="TEST14" localSheetId="1">#REF!</definedName>
    <definedName name="TEST14">#REF!</definedName>
    <definedName name="TEST15" localSheetId="1">#REF!</definedName>
    <definedName name="TEST15">#REF!</definedName>
    <definedName name="TEST2" localSheetId="1">#REF!</definedName>
    <definedName name="TEST2">#REF!</definedName>
    <definedName name="TEST3" localSheetId="1">#REF!</definedName>
    <definedName name="TEST3">#REF!</definedName>
    <definedName name="TEST4" localSheetId="1">#REF!</definedName>
    <definedName name="TEST4">#REF!</definedName>
    <definedName name="TEST5" localSheetId="1">#REF!</definedName>
    <definedName name="TEST5">#REF!</definedName>
    <definedName name="TEST6" localSheetId="1">#REF!</definedName>
    <definedName name="TEST6">#REF!</definedName>
    <definedName name="TEST7" localSheetId="1">#REF!</definedName>
    <definedName name="TEST7">#REF!</definedName>
    <definedName name="TEST8" localSheetId="1">#REF!</definedName>
    <definedName name="TEST8">#REF!</definedName>
    <definedName name="TEST9" localSheetId="1">#REF!</definedName>
    <definedName name="TEST9">#REF!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lerance">#REF!</definedName>
    <definedName name="TOTAVG">#REF!</definedName>
    <definedName name="UPDATED">#REF!</definedName>
    <definedName name="USGAAP">#REF!</definedName>
    <definedName name="USGAAP2">#REF!</definedName>
    <definedName name="USGAAPMapping">#REF!</definedName>
    <definedName name="WC_AVG">#REF!</definedName>
    <definedName name="What" localSheetId="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hat"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ORK_PROJECT_DESCRIPTION">#REF!</definedName>
    <definedName name="WORK_TOTAL">#REF!</definedName>
    <definedName name="WORK_YEAR">#REF!</definedName>
    <definedName name="WorkAct_Apr">#REF!</definedName>
    <definedName name="WorkAct_Aug">#REF!</definedName>
    <definedName name="WorkAct_CcRpaCapexClassification">#REF!</definedName>
    <definedName name="WorkAct_CcRpaProjectGroup">#REF!</definedName>
    <definedName name="WorkAct_CcRpaProjectGroupSolar">#REF!</definedName>
    <definedName name="WorkAct_Company">#REF!</definedName>
    <definedName name="WorkAct_Dec">#REF!</definedName>
    <definedName name="WorkAct_EligibleForAFUDC">#REF!</definedName>
    <definedName name="WorkAct_Feb">#REF!</definedName>
    <definedName name="WorkAct_Jan">#REF!</definedName>
    <definedName name="WorkAct_Jul">#REF!</definedName>
    <definedName name="WorkAct_Jun">#REF!</definedName>
    <definedName name="WorkAct_Mar">#REF!</definedName>
    <definedName name="WorkAct_May">#REF!</definedName>
    <definedName name="WorkAct_Nov">#REF!</definedName>
    <definedName name="WorkAct_Oct">#REF!</definedName>
    <definedName name="WorkAct_Sep">#REF!</definedName>
    <definedName name="WorkAct_Total">#REF!</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Worksheets." localSheetId="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Calculation._.Reports." localSheetId="1" hidden="1">{#N/A,#N/A,FALSE,"O&amp;M Costs";#N/A,#N/A,FALSE,"Energy Price"}</definedName>
    <definedName name="wrn.Calculation._.Reports." hidden="1">{#N/A,#N/A,FALSE,"O&amp;M Costs";#N/A,#N/A,FALSE,"Energy Price"}</definedName>
    <definedName name="wrn.directors." localSheetId="1"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wrn.directors."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wrn.Input._.Reports." localSheetId="1" hidden="1">{#N/A,#N/A,FALSE,"Input Sheet";#N/A,#N/A,FALSE,"Capital Estimate";#N/A,#N/A,FALSE,"$1998 PDC's"}</definedName>
    <definedName name="wrn.Input._.Reports." hidden="1">{#N/A,#N/A,FALSE,"Input Sheet";#N/A,#N/A,FALSE,"Capital Estimate";#N/A,#N/A,FALSE,"$1998 PDC's"}</definedName>
    <definedName name="wrn.Output._.Reports." localSheetId="1" hidden="1">{#N/A,#N/A,FALSE,"Earnings Impact";#N/A,#N/A,FALSE,"Cash  Flow";#N/A,#N/A,FALSE,"Assumptions Summary"}</definedName>
    <definedName name="wrn.Output._.Reports." hidden="1">{#N/A,#N/A,FALSE,"Earnings Impact";#N/A,#N/A,FALSE,"Cash  Flow";#N/A,#N/A,FALSE,"Assumptions Summary"}</definedName>
    <definedName name="wrn.Presentation." localSheetId="1" hidden="1">{#N/A,#N/A,TRUE,"Cover";#N/A,#N/A,TRUE,"Assumptions";#N/A,#N/A,TRUE,"Benefits";#N/A,#N/A,TRUE,"Valuation Analysis";#N/A,#N/A,TRUE,"Valuation";#N/A,#N/A,TRUE,"TECO Impact";#N/A,#N/A,TRUE,"Target Impact"}</definedName>
    <definedName name="wrn.Presentation." hidden="1">{#N/A,#N/A,TRUE,"Cover";#N/A,#N/A,TRUE,"Assumptions";#N/A,#N/A,TRUE,"Benefits";#N/A,#N/A,TRUE,"Valuation Analysis";#N/A,#N/A,TRUE,"Valuation";#N/A,#N/A,TRUE,"TECO Impact";#N/A,#N/A,TRUE,"Target Impact"}</definedName>
    <definedName name="wrn.Print._.All._.Pages." localSheetId="1" hidden="1">{#N/A,#N/A,FALSE,"Input Sheet";#N/A,#N/A,FALSE,"Capital Estimate";#N/A,#N/A,FALSE,"Earnings Impact";#N/A,#N/A,FALSE,"Cash  Flow";#N/A,#N/A,FALSE,"Financing Effects";#N/A,#N/A,FALSE,"O&amp;M Costs";#N/A,#N/A,FALSE,"Assets";#N/A,#N/A,FALSE,"Loan";#N/A,#N/A,FALSE,"Taxes";#N/A,#N/A,FALSE,"Energy Price";#N/A,#N/A,FALSE,"Escalation";#N/A,#N/A,FALSE,"Insurance";#N/A,#N/A,FALSE,"$1998 PDC's";#N/A,#N/A,FALSE,"$nominal PDC's";#N/A,#N/A,FALSE,"$nominal IPDC's";#N/A,#N/A,FALSE,"Assumptions Summary"}</definedName>
    <definedName name="wrn.Print._.All._.Pages." hidden="1">{#N/A,#N/A,FALSE,"Input Sheet";#N/A,#N/A,FALSE,"Capital Estimate";#N/A,#N/A,FALSE,"Earnings Impact";#N/A,#N/A,FALSE,"Cash  Flow";#N/A,#N/A,FALSE,"Financing Effects";#N/A,#N/A,FALSE,"O&amp;M Costs";#N/A,#N/A,FALSE,"Assets";#N/A,#N/A,FALSE,"Loan";#N/A,#N/A,FALSE,"Taxes";#N/A,#N/A,FALSE,"Energy Price";#N/A,#N/A,FALSE,"Escalation";#N/A,#N/A,FALSE,"Insurance";#N/A,#N/A,FALSE,"$1998 PDC's";#N/A,#N/A,FALSE,"$nominal PDC's";#N/A,#N/A,FALSE,"$nominal IPDC's";#N/A,#N/A,FALSE,"Assumptions Summary"}</definedName>
    <definedName name="wrn.Print._.B._.and._.O." localSheetId="1" hidden="1">{"B&amp;O Print",#N/A,FALSE,"B&amp;O"}</definedName>
    <definedName name="wrn.Print._.B._.and._.O." hidden="1">{"B&amp;O Print",#N/A,FALSE,"B&amp;O"}</definedName>
    <definedName name="wrn.Print._.Other._.Tax." localSheetId="1" hidden="1">{"OtherTax Print",#N/A,FALSE,"Othertax"}</definedName>
    <definedName name="wrn.Print._.Other._.Tax." hidden="1">{"OtherTax Print",#N/A,FALSE,"Othertax"}</definedName>
    <definedName name="wrn.Print._.PAGRT." localSheetId="1" hidden="1">{"GRT Print",#N/A,FALSE,"PA GRT"}</definedName>
    <definedName name="wrn.Print._.PAGRT." hidden="1">{"GRT Print",#N/A,FALSE,"PA GRT"}</definedName>
    <definedName name="wrn.Print._.Subschedule._.I." localSheetId="1" hidden="1">{"Subschedules Print",#N/A,FALSE,"Subschedules"}</definedName>
    <definedName name="wrn.Print._.Subschedule._.I." hidden="1">{"Subschedules Print",#N/A,FALSE,"Subschedules"}</definedName>
    <definedName name="wrn.Print._.WVProp." localSheetId="1" hidden="1">{"WVProp print",#N/A,FALSE,"WVProp"}</definedName>
    <definedName name="wrn.Print._.WVProp." hidden="1">{"WVProp print",#N/A,FALSE,"WVProp"}</definedName>
    <definedName name="wrn.PrintBandO." localSheetId="1" hidden="1">{"B&amp;O Print",#N/A,FALSE,"B&amp;O"}</definedName>
    <definedName name="wrn.PrintBandO." hidden="1">{"B&amp;O Print",#N/A,FALSE,"B&amp;O"}</definedName>
    <definedName name="wrn.PrintOtherTaxandSSI." localSheetId="1" hidden="1">{"OtherTax Print",#N/A,FALSE,"Othertax";"Subschedules Print",#N/A,FALSE,"Subschedules"}</definedName>
    <definedName name="wrn.PrintOtherTaxandSSI." hidden="1">{"OtherTax Print",#N/A,FALSE,"Othertax";"Subschedules Print",#N/A,FALSE,"Subschedules"}</definedName>
    <definedName name="wrn.Rating._.Agency." localSheetId="1" hidden="1">{"Cover",#N/A,TRUE,"COVER";"Summary",#N/A,TRUE,"Financial Summary";"Consolidated",#N/A,TRUE,"CONSOL";"Parent",#N/A,TRUE,"ENER P";"Regulated",#N/A,TRUE,"REGULATED";"TEC",#N/A,TRUE,"ELEC";"PGS",#N/A,TRUE,"PGS";"Coal",#N/A,TRUE,"COAL";"TGI",#N/A,TRUE,"Guatemala";"Finance",#N/A,TRUE,"FINANCE";"SeaCoast",#N/A,TRUE,"SeaCoast"}</definedName>
    <definedName name="wrn.Rating._.Agency." hidden="1">{"Cover",#N/A,TRUE,"COVER";"Summary",#N/A,TRUE,"Financial Summary";"Consolidated",#N/A,TRUE,"CONSOL";"Parent",#N/A,TRUE,"ENER P";"Regulated",#N/A,TRUE,"REGULATED";"TEC",#N/A,TRUE,"ELEC";"PGS",#N/A,TRUE,"PGS";"Coal",#N/A,TRUE,"COAL";"TGI",#N/A,TRUE,"Guatemala";"Finance",#N/A,TRUE,"FINANCE";"SeaCoast",#N/A,TRUE,"SeaCoast"}</definedName>
    <definedName name="wrn.STETSON."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xx" localSheetId="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xxx"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xxxxx" localSheetId="1">#REF!</definedName>
    <definedName name="xxxxx">#REF!</definedName>
    <definedName name="y" localSheetId="1"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y"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YTDACT">#REF!</definedName>
    <definedName name="YTDBUD">#REF!</definedName>
    <definedName name="YTDMO">#REF!</definedName>
  </definedNames>
  <calcPr calcId="191028"/>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4" l="1"/>
  <c r="E21" i="4"/>
  <c r="D21" i="4"/>
  <c r="E20" i="4"/>
  <c r="D20" i="4"/>
  <c r="E19" i="4"/>
  <c r="D19" i="4"/>
  <c r="F15" i="4"/>
  <c r="F6" i="4"/>
  <c r="F7" i="4"/>
  <c r="F8" i="4"/>
  <c r="F9" i="4"/>
  <c r="F10" i="4"/>
  <c r="F11" i="4"/>
  <c r="F12" i="4"/>
  <c r="F13" i="4"/>
  <c r="F5" i="4"/>
  <c r="E5" i="4"/>
  <c r="I5" i="4" s="1"/>
  <c r="E15" i="4"/>
  <c r="C5" i="4"/>
  <c r="E6" i="4"/>
  <c r="E7" i="4"/>
  <c r="H7" i="4" s="1"/>
  <c r="I7" i="4" s="1"/>
  <c r="E8" i="4"/>
  <c r="H8" i="4" s="1"/>
  <c r="I8" i="4" s="1"/>
  <c r="H9" i="4"/>
  <c r="I9" i="4" s="1"/>
  <c r="E10" i="4"/>
  <c r="H11" i="4"/>
  <c r="I11" i="4" s="1"/>
  <c r="H12" i="4"/>
  <c r="H14" i="4"/>
  <c r="M4" i="4"/>
  <c r="H19" i="4" l="1"/>
  <c r="H6" i="4"/>
  <c r="I6" i="4" s="1"/>
  <c r="E13" i="4"/>
  <c r="H13" i="4" s="1"/>
  <c r="I13" i="4" s="1"/>
  <c r="C13" i="4"/>
  <c r="H15" i="4"/>
  <c r="I15" i="4" s="1"/>
  <c r="H10" i="4"/>
  <c r="I10" i="4" l="1"/>
  <c r="H20" i="4"/>
  <c r="H21" i="4" s="1"/>
  <c r="F9" i="2" l="1"/>
  <c r="G9" i="2"/>
  <c r="H9" i="2"/>
  <c r="E9" i="2"/>
  <c r="C211" i="3"/>
  <c r="C210" i="3"/>
  <c r="C209" i="3"/>
  <c r="C206" i="3"/>
  <c r="C205" i="3"/>
  <c r="C204" i="3"/>
  <c r="C203" i="3"/>
  <c r="C202" i="3"/>
  <c r="C201" i="3"/>
  <c r="C200" i="3"/>
  <c r="C199" i="3"/>
  <c r="C185" i="3"/>
  <c r="C184" i="3"/>
  <c r="C183" i="3"/>
  <c r="C182" i="3"/>
  <c r="C181" i="3"/>
  <c r="C180" i="3"/>
  <c r="C165" i="3"/>
  <c r="C164" i="3"/>
  <c r="C163" i="3"/>
  <c r="C162" i="3"/>
  <c r="C161" i="3"/>
  <c r="C160" i="3"/>
  <c r="C159" i="3"/>
  <c r="C156" i="3"/>
  <c r="C155" i="3"/>
  <c r="C154" i="3"/>
  <c r="C153" i="3"/>
  <c r="G151" i="3"/>
  <c r="C151" i="3" s="1"/>
  <c r="C144" i="3"/>
  <c r="C143" i="3"/>
  <c r="C142" i="3"/>
  <c r="C141" i="3"/>
  <c r="C140" i="3"/>
  <c r="C139" i="3"/>
  <c r="C138" i="3"/>
  <c r="G137" i="3"/>
  <c r="C137" i="3" s="1"/>
  <c r="C136" i="3"/>
  <c r="C135" i="3"/>
  <c r="G134"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G62" i="3"/>
  <c r="C62" i="3"/>
  <c r="C61" i="3"/>
  <c r="C60" i="3"/>
  <c r="C59" i="3"/>
  <c r="C58" i="3"/>
  <c r="C57" i="3"/>
  <c r="C56" i="3"/>
  <c r="C55" i="3"/>
  <c r="C54" i="3"/>
  <c r="G53" i="3"/>
  <c r="C53" i="3" s="1"/>
  <c r="C52" i="3"/>
  <c r="C51" i="3"/>
  <c r="C50" i="3"/>
  <c r="G49" i="3"/>
  <c r="C49" i="3" s="1"/>
  <c r="G48" i="3"/>
  <c r="C48" i="3" s="1"/>
  <c r="C47" i="3"/>
  <c r="C46" i="3"/>
  <c r="C45" i="3"/>
  <c r="C44" i="3"/>
  <c r="C43" i="3"/>
  <c r="C42" i="3"/>
  <c r="C41" i="3"/>
  <c r="C40" i="3"/>
  <c r="C39" i="3"/>
  <c r="C38" i="3"/>
  <c r="AD30" i="2"/>
  <c r="AC30" i="2"/>
  <c r="AD19" i="2"/>
  <c r="AC19" i="2"/>
  <c r="AD18" i="2"/>
  <c r="AC18" i="2"/>
  <c r="AD17" i="2"/>
  <c r="AC17" i="2"/>
  <c r="AD16" i="2"/>
  <c r="AC16" i="2"/>
  <c r="AD15" i="2"/>
  <c r="AC15" i="2"/>
  <c r="AD14" i="2"/>
  <c r="AC14" i="2"/>
  <c r="AD13" i="2"/>
  <c r="AC13" i="2"/>
  <c r="AD12" i="2"/>
  <c r="AC12" i="2"/>
  <c r="I96" i="1" l="1"/>
  <c r="I90" i="1"/>
  <c r="I100" i="1" s="1"/>
  <c r="D79" i="1"/>
  <c r="C79" i="1"/>
  <c r="G78" i="1"/>
  <c r="G75" i="1"/>
  <c r="G74" i="1"/>
  <c r="D73" i="1"/>
  <c r="C73" i="1"/>
  <c r="D72" i="1"/>
  <c r="C72" i="1"/>
  <c r="D70" i="1"/>
  <c r="G69" i="1"/>
  <c r="G68" i="1"/>
  <c r="G67" i="1"/>
  <c r="C66" i="1"/>
  <c r="G66" i="1" s="1"/>
  <c r="C65" i="1"/>
  <c r="G65" i="1" s="1"/>
  <c r="G64" i="1"/>
  <c r="D62" i="1"/>
  <c r="G61" i="1"/>
  <c r="G60" i="1"/>
  <c r="G59" i="1"/>
  <c r="C58" i="1"/>
  <c r="C62" i="1" s="1"/>
  <c r="D56" i="1"/>
  <c r="C56" i="1"/>
  <c r="G55" i="1"/>
  <c r="G54" i="1"/>
  <c r="G53" i="1"/>
  <c r="G52" i="1"/>
  <c r="G51" i="1"/>
  <c r="G50" i="1"/>
  <c r="G49" i="1"/>
  <c r="D48" i="1"/>
  <c r="G47" i="1"/>
  <c r="C46" i="1"/>
  <c r="G46" i="1" s="1"/>
  <c r="G45" i="1"/>
  <c r="G44" i="1"/>
  <c r="G43" i="1"/>
  <c r="G40" i="1"/>
  <c r="G39" i="1"/>
  <c r="D38" i="1"/>
  <c r="G38" i="1" s="1"/>
  <c r="G37" i="1"/>
  <c r="C36" i="1"/>
  <c r="G36" i="1" s="1"/>
  <c r="G35" i="1"/>
  <c r="C32" i="1"/>
  <c r="G32" i="1" s="1"/>
  <c r="C31" i="1"/>
  <c r="G31" i="1" s="1"/>
  <c r="D30" i="1"/>
  <c r="D33" i="1" s="1"/>
  <c r="C30" i="1"/>
  <c r="G27" i="1"/>
  <c r="G26" i="1"/>
  <c r="G25" i="1"/>
  <c r="C24" i="1"/>
  <c r="G24" i="1" s="1"/>
  <c r="C23" i="1"/>
  <c r="G23" i="1" s="1"/>
  <c r="C22" i="1"/>
  <c r="G22" i="1" s="1"/>
  <c r="G21" i="1"/>
  <c r="C20" i="1"/>
  <c r="G20" i="1" s="1"/>
  <c r="C19" i="1"/>
  <c r="G19" i="1" s="1"/>
  <c r="G18" i="1"/>
  <c r="G17" i="1"/>
  <c r="D16" i="1"/>
  <c r="C16" i="1"/>
  <c r="C15" i="1"/>
  <c r="G15" i="1" s="1"/>
  <c r="D14" i="1"/>
  <c r="C14" i="1"/>
  <c r="C13" i="1"/>
  <c r="G13" i="1" s="1"/>
  <c r="G12" i="1"/>
  <c r="D11" i="1"/>
  <c r="C11" i="1"/>
  <c r="C10" i="1"/>
  <c r="G10" i="1" s="1"/>
  <c r="C9" i="1"/>
  <c r="G9" i="1" s="1"/>
  <c r="C8" i="1"/>
  <c r="G79" i="1" l="1"/>
  <c r="D41" i="1"/>
  <c r="C33" i="1"/>
  <c r="G33" i="1" s="1"/>
  <c r="G56" i="1"/>
  <c r="G73" i="1"/>
  <c r="D28" i="1"/>
  <c r="G14" i="1"/>
  <c r="D76" i="1"/>
  <c r="G16" i="1"/>
  <c r="G30" i="1"/>
  <c r="C28" i="1"/>
  <c r="C48" i="1"/>
  <c r="G48" i="1" s="1"/>
  <c r="G8" i="1"/>
  <c r="C41" i="1"/>
  <c r="C119" i="1"/>
  <c r="C80" i="1"/>
  <c r="G80" i="1" s="1"/>
  <c r="C81" i="1"/>
  <c r="G81" i="1" s="1"/>
  <c r="G62" i="1"/>
  <c r="D119" i="1"/>
  <c r="C70" i="1"/>
  <c r="G70" i="1" s="1"/>
  <c r="G11" i="1"/>
  <c r="G58" i="1"/>
  <c r="C76" i="1"/>
  <c r="C84" i="1" s="1"/>
  <c r="G72" i="1"/>
  <c r="G41" i="1" l="1"/>
  <c r="D84" i="1"/>
  <c r="D118" i="1" s="1"/>
  <c r="G28" i="1"/>
  <c r="C82" i="1"/>
  <c r="G76" i="1"/>
  <c r="D82" i="1" l="1"/>
  <c r="G82" i="1" s="1"/>
  <c r="C118" i="1"/>
  <c r="G84" i="1"/>
</calcChain>
</file>

<file path=xl/sharedStrings.xml><?xml version="1.0" encoding="utf-8"?>
<sst xmlns="http://schemas.openxmlformats.org/spreadsheetml/2006/main" count="1443" uniqueCount="626">
  <si>
    <t xml:space="preserve">Information Technology CapEx </t>
  </si>
  <si>
    <t xml:space="preserve">Rows are expandable </t>
  </si>
  <si>
    <t>Gross Amount</t>
  </si>
  <si>
    <t>(All)</t>
  </si>
  <si>
    <t>Tower</t>
  </si>
  <si>
    <t>Check</t>
  </si>
  <si>
    <t>Split Capital</t>
  </si>
  <si>
    <t>Variance</t>
  </si>
  <si>
    <t>Sum of TEC Amount</t>
  </si>
  <si>
    <t>Column Labels</t>
  </si>
  <si>
    <t>Row Labels</t>
  </si>
  <si>
    <t>Funding Project Descritpion</t>
  </si>
  <si>
    <t>2022 Actual</t>
  </si>
  <si>
    <t>2023 Actual</t>
  </si>
  <si>
    <t>2024 Budget</t>
  </si>
  <si>
    <t>2025 Budget</t>
  </si>
  <si>
    <t>Grand Total</t>
  </si>
  <si>
    <t>2022-2024</t>
  </si>
  <si>
    <t>IT Operations</t>
  </si>
  <si>
    <t>IT Infrastructure Upgrades (data center, servers, network, database, OS)</t>
  </si>
  <si>
    <t>IT Security</t>
  </si>
  <si>
    <t>Cyber Security Upgrades</t>
  </si>
  <si>
    <t>BIS IT &amp; Corporate</t>
  </si>
  <si>
    <t>SAP ERP and Customer System Enhancements and Upgrades</t>
  </si>
  <si>
    <t>Other</t>
  </si>
  <si>
    <t>Non-ERP Corporate Updates and Enhancements</t>
  </si>
  <si>
    <t>Service Now</t>
  </si>
  <si>
    <t>NERC CIP Enhancements and Upgrades</t>
  </si>
  <si>
    <t>IT OpEx - TEC Portion (In $000s)</t>
  </si>
  <si>
    <t>Final + TEC portion of Allocable</t>
  </si>
  <si>
    <t>25 RC Budget vs 22 Actuals</t>
  </si>
  <si>
    <t>$36.2m vs $32.8m</t>
  </si>
  <si>
    <t>IT OpEx By Cost Element</t>
  </si>
  <si>
    <t>Change</t>
  </si>
  <si>
    <t>Budget</t>
  </si>
  <si>
    <t>Actual</t>
  </si>
  <si>
    <t>Higher (Lower)</t>
  </si>
  <si>
    <t>Higher</t>
  </si>
  <si>
    <t>(14%) increase 2025 Rate Case Budget vs 2022 Actuals</t>
  </si>
  <si>
    <t>Labor &amp; Fringe</t>
  </si>
  <si>
    <t>Software &amp; Hardware licensing/maintenance increases</t>
  </si>
  <si>
    <t xml:space="preserve">OS - Contractors / Other </t>
  </si>
  <si>
    <t>New security related licenses/tools (Dragos OT, FoxGuard, Cybersaint, One Identity Safeguard, Priveldge &amp; Access Mgmt tool, Kenna Vulnerability)</t>
  </si>
  <si>
    <t>OS - Maintenance</t>
  </si>
  <si>
    <t>Microsoft EA shift from 10% O&amp;M to appox 50% O&amp;M as well as increased overall cost. We were able to capitalize more EA cost in previous agreement since it E5 licenses had new funtionality. The new agreement till has E5 licenses with no new funtionality</t>
  </si>
  <si>
    <t>IC Support</t>
  </si>
  <si>
    <t>ServiceNow licenses</t>
  </si>
  <si>
    <t>Overheads - Rent/Lease</t>
  </si>
  <si>
    <t>Other new application/tools ( SUSE, SAP SucessFactors WFA module, GEP Contractor lifecycle mgmt, Docusign, ProcessUnity)</t>
  </si>
  <si>
    <t xml:space="preserve">Overheads - Facility Services </t>
  </si>
  <si>
    <t>Networking &amp; Infratructure (Cisco Smartnet, Netbackup, Checkpoint Firewall)</t>
  </si>
  <si>
    <t>Overheads - Telecom</t>
  </si>
  <si>
    <t>General inflation</t>
  </si>
  <si>
    <t>Telecom Allocation</t>
  </si>
  <si>
    <t xml:space="preserve">Other </t>
  </si>
  <si>
    <t xml:space="preserve">Total </t>
  </si>
  <si>
    <t>All other cost elements NET</t>
  </si>
  <si>
    <t>Lower</t>
  </si>
  <si>
    <t>Other cost elements mainly lower outside services</t>
  </si>
  <si>
    <t>lower outside services due to reduced Deloitte AMS cost based on 5 year fixed contract with annual reductions, lower contracted PMO support, shifting some contracted staff to FTE.</t>
  </si>
  <si>
    <t>Net increase for all other all other cost elements. The credit in Other is a budget challenge to get to target</t>
  </si>
  <si>
    <t>Labor would have increased approx $1.7m alone for 3 years of merit (@3.5%) but do to increased capital workload, strategic management position cuts and small shift to ED, we were able to keep additional O&amp;M labor icnrreases minimal.</t>
  </si>
  <si>
    <t>Support</t>
  </si>
  <si>
    <t>Information Technology FTE Employee Count</t>
  </si>
  <si>
    <t>Annual Avg</t>
  </si>
  <si>
    <t>IT Headcount by Cost Center</t>
  </si>
  <si>
    <t>RC Budget</t>
  </si>
  <si>
    <t>231506: Compute &amp; Storage Mgmt.</t>
  </si>
  <si>
    <t>231507: Desktop &amp; Field Support</t>
  </si>
  <si>
    <t>231508: Service Desk</t>
  </si>
  <si>
    <t>231509: Enterprise Architecture</t>
  </si>
  <si>
    <t>231511: Data Management</t>
  </si>
  <si>
    <t>231514: Compliance Operations</t>
  </si>
  <si>
    <t>Trinh moved to Regulatory</t>
  </si>
  <si>
    <t>231517: Project Management &amp; BP Support</t>
  </si>
  <si>
    <t>231521: Data Center, Network &amp; Ent Hardening</t>
  </si>
  <si>
    <t>231523: Perf Opt, Benchmarking &amp; Comm</t>
  </si>
  <si>
    <t>231524: Compliance &amp; Assurance</t>
  </si>
  <si>
    <t>Cyber +3</t>
  </si>
  <si>
    <t>231525: Asset &amp; Vendor Mgmt.</t>
  </si>
  <si>
    <t>231527: Network Infrastructure</t>
  </si>
  <si>
    <t>231542: Hosting &amp; Cloud</t>
  </si>
  <si>
    <t>231550: Digital Collaboration</t>
  </si>
  <si>
    <t>231551: Remote Access &amp; Desktop Engineering</t>
  </si>
  <si>
    <t>cyber +5</t>
  </si>
  <si>
    <t>231552: Cyber Security Architecture</t>
  </si>
  <si>
    <t>cyber +6</t>
  </si>
  <si>
    <t>231566: IT Service Management</t>
  </si>
  <si>
    <t>232540: Telecom Admin</t>
  </si>
  <si>
    <t>232541: Unified Communications</t>
  </si>
  <si>
    <t>232544: Broadband</t>
  </si>
  <si>
    <t>IT Ops</t>
  </si>
  <si>
    <t>IT Infrastucture +7</t>
  </si>
  <si>
    <t>231515: Enterprise Info Security &amp; Risk Mgmt.</t>
  </si>
  <si>
    <t>cyber +7</t>
  </si>
  <si>
    <t>231529: Cyber Security Ops</t>
  </si>
  <si>
    <t>mgmt reduction -1</t>
  </si>
  <si>
    <t>Jason Sizemore moved to IT Admin</t>
  </si>
  <si>
    <t>231533: Identity &amp; Access Mgmt.</t>
  </si>
  <si>
    <t>cyber +9</t>
  </si>
  <si>
    <t>231528: Corporate Business Solutions</t>
  </si>
  <si>
    <t>231532: IT Corporate Operations</t>
  </si>
  <si>
    <t>231534: Corporate Technology Solutions</t>
  </si>
  <si>
    <t>231541: Strat Tech Init &amp; Governance</t>
  </si>
  <si>
    <t>231554: BRM &amp; BSA - IT &amp; Corp</t>
  </si>
  <si>
    <t>231555: Project Mgmt - IT &amp; Corp</t>
  </si>
  <si>
    <t>BIS - IT &amp; Corp</t>
  </si>
  <si>
    <t>231538: BIS ED Leadership</t>
  </si>
  <si>
    <t>231539: BIS ED/ES Delivery Control Sys</t>
  </si>
  <si>
    <t>231540: ED/ES Work &amp; Asset Mgmt.</t>
  </si>
  <si>
    <t>231556: BRM &amp; BSA - ED &amp; ES</t>
  </si>
  <si>
    <t>231557: Project Mgmt - ED &amp; ES</t>
  </si>
  <si>
    <t>BIS - ES &amp; ED</t>
  </si>
  <si>
    <t>ES &amp; ED +7</t>
  </si>
  <si>
    <t>231512: CRB FICA &amp; Billing</t>
  </si>
  <si>
    <t>231535: Solution Architecture</t>
  </si>
  <si>
    <t>231536: Device Mgmt., &amp; Customer Service</t>
  </si>
  <si>
    <t>231537: Cust Comm, Portal &amp; Support Apps</t>
  </si>
  <si>
    <t>231558: BRM &amp; BSA - CE</t>
  </si>
  <si>
    <t>231559: Project Mgmt - CE</t>
  </si>
  <si>
    <t>BIS - Customer</t>
  </si>
  <si>
    <t>231510: PGS Ops</t>
  </si>
  <si>
    <t>Moved to PGS</t>
  </si>
  <si>
    <t>231501: PGS Work &amp; Asset Mgmt</t>
  </si>
  <si>
    <t>231560: BRM &amp; BSA - PGS Ops</t>
  </si>
  <si>
    <t>231561: Project Mgmt - PGS Ops</t>
  </si>
  <si>
    <t>BIS - PGS Ops</t>
  </si>
  <si>
    <t>231504: BRMS</t>
  </si>
  <si>
    <t>Janelle Callahan moved to ED</t>
  </si>
  <si>
    <t>231513: Project &amp; Program Mgmt.</t>
  </si>
  <si>
    <t>231530: BSA</t>
  </si>
  <si>
    <t>231543: TaaS</t>
  </si>
  <si>
    <t>231562: BRM &amp; BSA - Compliance</t>
  </si>
  <si>
    <t>231563: Project Mgmt - Compliance</t>
  </si>
  <si>
    <t>Tech Delivery</t>
  </si>
  <si>
    <t>231518: Data Mgmt., Analytics &amp; Reporting</t>
  </si>
  <si>
    <t>Moved to ED</t>
  </si>
  <si>
    <t>231519: Innovation, Automation &amp; Emerging Tech</t>
  </si>
  <si>
    <t>mgmt reduction -2</t>
  </si>
  <si>
    <t>John Kable Manager Left the company</t>
  </si>
  <si>
    <t>231564: BRM &amp; BSA - ADS</t>
  </si>
  <si>
    <t>231565: Project Mgmt - ADS</t>
  </si>
  <si>
    <t>ADS</t>
  </si>
  <si>
    <t>231505: IT Administration</t>
  </si>
  <si>
    <t>mgmt reduction -6</t>
  </si>
  <si>
    <t>Less Girish, Roland, Michele, partial year VP Ramon (2025 budget doesn’t include Troy as he is seconded and doesn’t include Chris as he is in Corporate). Jason and Terri are a wash</t>
  </si>
  <si>
    <t>Admin / Other</t>
  </si>
  <si>
    <t>2022 Actual ADS Headcount moved to ED</t>
  </si>
  <si>
    <t>2022 Actual PGS Ops Headcount mvoed to PGS</t>
  </si>
  <si>
    <t>IT Current State</t>
  </si>
  <si>
    <t>Total per Headcount MFRs</t>
  </si>
  <si>
    <t>Additons</t>
  </si>
  <si>
    <t>cyber</t>
  </si>
  <si>
    <t>ES ED</t>
  </si>
  <si>
    <t>IT Infra</t>
  </si>
  <si>
    <t>Subtractions</t>
  </si>
  <si>
    <t>OTS Shift</t>
  </si>
  <si>
    <t>PGS Shift</t>
  </si>
  <si>
    <t>mgmt / admin</t>
  </si>
  <si>
    <t>Roland / Terri / Girish / Mark / Luis Backfill</t>
  </si>
  <si>
    <t>Other puts/takes</t>
  </si>
  <si>
    <t>Net</t>
  </si>
  <si>
    <t>Information Technology CapEx</t>
  </si>
  <si>
    <t>Year</t>
  </si>
  <si>
    <t>Funding Project Number</t>
  </si>
  <si>
    <t>TEC Amount</t>
  </si>
  <si>
    <t xml:space="preserve">Project/Blanket Title </t>
  </si>
  <si>
    <t>Why is this reasonable and prudent? (Why is it needed, impact on workforce, benefits to customers?)</t>
  </si>
  <si>
    <t>NCP-14088</t>
  </si>
  <si>
    <t>Cyber Security Framework</t>
  </si>
  <si>
    <t xml:space="preserve">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t>
  </si>
  <si>
    <t>NCP-15727</t>
  </si>
  <si>
    <t>Enterprise Data Backup 2021</t>
  </si>
  <si>
    <t>NCP-15728</t>
  </si>
  <si>
    <t>Enterprise Data Backup 2022</t>
  </si>
  <si>
    <t>NCP-15654</t>
  </si>
  <si>
    <t>SOAR - MDR - MSSP</t>
  </si>
  <si>
    <t>NCP-16156</t>
  </si>
  <si>
    <t>Upgrd Firewall Shared Equip 2022</t>
  </si>
  <si>
    <t>NCP-15954</t>
  </si>
  <si>
    <t>Security Tools 2021</t>
  </si>
  <si>
    <t>NCP-15739</t>
  </si>
  <si>
    <t>Firewall Equip Upgrd TEC Only 2021</t>
  </si>
  <si>
    <t>NCP-15270</t>
  </si>
  <si>
    <t>Enterprise Vulnerability Management</t>
  </si>
  <si>
    <t>NCP-16219</t>
  </si>
  <si>
    <t>CSOC Security Architecture Improv</t>
  </si>
  <si>
    <t>NCP-15673</t>
  </si>
  <si>
    <t>User Provisioning Automation 2022</t>
  </si>
  <si>
    <t>NCP-16144</t>
  </si>
  <si>
    <t>Corporate System Hardening Phase 2</t>
  </si>
  <si>
    <t>NCP-15672</t>
  </si>
  <si>
    <t>User Provisioning Automation 2021</t>
  </si>
  <si>
    <t>NCP-16147</t>
  </si>
  <si>
    <t>PGP Server Encryption</t>
  </si>
  <si>
    <t>NCP-16228</t>
  </si>
  <si>
    <t>Access Admin Furniture 2022</t>
  </si>
  <si>
    <t>NCP-16089</t>
  </si>
  <si>
    <t>Corporate System Hardening Phase 1</t>
  </si>
  <si>
    <t>NCP-15887</t>
  </si>
  <si>
    <t>Enterprise Data Backup 2023</t>
  </si>
  <si>
    <t>NCP-15869</t>
  </si>
  <si>
    <t>SIEM Repl/Enhancement - CORP 2023</t>
  </si>
  <si>
    <t>NCP-15690</t>
  </si>
  <si>
    <t>SIEM Repl/Enhancement - CORP 2022</t>
  </si>
  <si>
    <t>NCP-16021</t>
  </si>
  <si>
    <t>Security Tools 2023</t>
  </si>
  <si>
    <t>NCP-16584</t>
  </si>
  <si>
    <t>Patch Mgmnt Enh/Repl Corporate 2023</t>
  </si>
  <si>
    <t>NCP-16041</t>
  </si>
  <si>
    <t>Firewall Equip Upgrd TEC Only 2023</t>
  </si>
  <si>
    <t>NCP-15269</t>
  </si>
  <si>
    <t>Threat Intelligence Platform</t>
  </si>
  <si>
    <t>NCP-15851</t>
  </si>
  <si>
    <t>Incident Response Forensic Sol 2023</t>
  </si>
  <si>
    <t>NCP-16800</t>
  </si>
  <si>
    <t>Privileged Access Management 2023</t>
  </si>
  <si>
    <t>NCP-16445</t>
  </si>
  <si>
    <t>Security Admin Enhancements 2023</t>
  </si>
  <si>
    <t>NCP-15888</t>
  </si>
  <si>
    <t>Enterprise Data Backup 2024</t>
  </si>
  <si>
    <t>NCP-16353</t>
  </si>
  <si>
    <t>Firewall Equip Upgrd TEC Only 2024</t>
  </si>
  <si>
    <t>NCP-15956</t>
  </si>
  <si>
    <t>Upgrd Frwl Shrd Equip FL Ops 2024</t>
  </si>
  <si>
    <t>NCP-16756</t>
  </si>
  <si>
    <t>Cyber Security Framework V2</t>
  </si>
  <si>
    <t>NCP-16838</t>
  </si>
  <si>
    <t>Enterprise Threat &amp; Vul Mgmt Progrm</t>
  </si>
  <si>
    <t>NCP-16022</t>
  </si>
  <si>
    <t>Security Tools 2024</t>
  </si>
  <si>
    <t>NCP-16748</t>
  </si>
  <si>
    <t>SOAR - MDR - MSSP 2024</t>
  </si>
  <si>
    <t>NCP-15870</t>
  </si>
  <si>
    <t>SIEM Repl/Enhancement - CORP 2024</t>
  </si>
  <si>
    <t>NCP-15889</t>
  </si>
  <si>
    <t>Enterprise Data Backup 2025</t>
  </si>
  <si>
    <t>NCP-16042</t>
  </si>
  <si>
    <t>Firewall Equip Upgrade TEC Only 2025</t>
  </si>
  <si>
    <t>NCP-16468</t>
  </si>
  <si>
    <t>Patch Management Enh/Repl 2024</t>
  </si>
  <si>
    <t>NCP-16754</t>
  </si>
  <si>
    <t>Patch Management Enhancements 2024</t>
  </si>
  <si>
    <t>NCP-15853</t>
  </si>
  <si>
    <t>Incident Response Forensic Sol 2025</t>
  </si>
  <si>
    <t>NCP-16469</t>
  </si>
  <si>
    <t>Patch Management Enh/Repl 2025</t>
  </si>
  <si>
    <t>NCP-16043</t>
  </si>
  <si>
    <t>Upgrd Frwl Shrd Equip FL Ops 2025</t>
  </si>
  <si>
    <t>NCP-16508</t>
  </si>
  <si>
    <t>Pentesting Automation</t>
  </si>
  <si>
    <t>NCP-16495</t>
  </si>
  <si>
    <t>Risk Mgmnt Framework Automation</t>
  </si>
  <si>
    <t>NCP-16023</t>
  </si>
  <si>
    <t>Security Tools 2025</t>
  </si>
  <si>
    <t>NCP-16016</t>
  </si>
  <si>
    <t>User Provisioning Automation 2025</t>
  </si>
  <si>
    <t>NCP-16463</t>
  </si>
  <si>
    <t>Security Vulnerability Mgmnt 2025</t>
  </si>
  <si>
    <t>NCP-16459</t>
  </si>
  <si>
    <t>Security Admin Enhancements 2025</t>
  </si>
  <si>
    <t>NCP-16749</t>
  </si>
  <si>
    <t>SOAR - MDR - MSSP 2025</t>
  </si>
  <si>
    <t>NCP-16025</t>
  </si>
  <si>
    <t>SIEM Repl/Enhancement - CORP 2025</t>
  </si>
  <si>
    <t>NCP-15745</t>
  </si>
  <si>
    <t>ERP Enhancements 2021</t>
  </si>
  <si>
    <t>Annual ERP hardware refresh upgrades address the oldest server equipment first.  As hardware ages, the failure rate with array controllers, battery backed write cache, disk drives, and memory begin to fail.  It becomes a hardship to secure parts from end-of-sale/end-of-support hardware. Expected gains in service will include faster computing, increased memory capacity, higher density of virtualized systems per server host. Also, this project has been facilitating the upgrades of obsolete operating system/servers that are throughout IT and various business units for the past several years. This project will ensure that the next level of servers can be addressed in order to maintain supportability by the vendor. </t>
  </si>
  <si>
    <t>NCP-16150</t>
  </si>
  <si>
    <t>Biztalk Interface Migration</t>
  </si>
  <si>
    <t>Currently, we are in an older environment (2013/2016) and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​Security compliance and obsolescence; Platform enhancements/modernization.​</t>
  </si>
  <si>
    <t>NCP-15684</t>
  </si>
  <si>
    <t>IT Computers - Asset Mgmnt 2022</t>
  </si>
  <si>
    <t>IT Computers</t>
  </si>
  <si>
    <t>NCP-16094</t>
  </si>
  <si>
    <t>PC Hardware Refresh 2021</t>
  </si>
  <si>
    <t>Refreshing out of support/end of life employee PCs to increase productivity</t>
  </si>
  <si>
    <t>NCP-15679</t>
  </si>
  <si>
    <t>SQL Server Upgrades 2021</t>
  </si>
  <si>
    <t xml:space="preserve">Upgrading SQL Database environment to ensure currency and reliability </t>
  </si>
  <si>
    <t>NCP-15732</t>
  </si>
  <si>
    <t>Ntwrk Transport Cptl LAN/WAN 2022</t>
  </si>
  <si>
    <t>Network LAN / WAN equipment</t>
  </si>
  <si>
    <t>NCP-15730</t>
  </si>
  <si>
    <t>Expand SAN Storage 2022</t>
  </si>
  <si>
    <t>NCP-15734</t>
  </si>
  <si>
    <t>Network Server Capital 2022</t>
  </si>
  <si>
    <t>Upgrade the data backup systems to maintain business continuity in case of events that cause data loss. Project efforts include additional Storage Shelves for three 5250 Appliances ($250K) and equipment for HANA Encrypted Backups ($200KCompression processing and storage must grow ahead of this growth rate in order to keep backups from falling behind which results in data loss.). </t>
  </si>
  <si>
    <t>NCP-16635</t>
  </si>
  <si>
    <t>Net Backup Crit Hardening HW 2022</t>
  </si>
  <si>
    <t>Network Backup Equipment</t>
  </si>
  <si>
    <t>NCP-15731</t>
  </si>
  <si>
    <t>Ntwrk Transport Cptl LAN/WAN 2021</t>
  </si>
  <si>
    <t>To upgrade aged/end-of-support equipment or expand networking equipment (routers, switches, wireless networking) at various locations within Tampa Electric and Peoples Gas. Lifecycle of networking gear requires the upgrade of equipment for supportability from the vendor. Networking equipment reaches end-of-sale &amp; end-of-support as all technology does. Failure of network equipment increases as the age of the equipment increases. Most of the networking equipment reaches 7+ years before being replaced.​​ Value: Expected benefit for replacing aged equipment is increased network performance due to newer technology and would result in higher team member productivity. Routine network upgrades are an essential element in every security risk mitigation plan as the network is the conduit for data, voice, and video, providing “always on” customer service.​​</t>
  </si>
  <si>
    <t>NCP-08966</t>
  </si>
  <si>
    <t>Network Server Capital 2020</t>
  </si>
  <si>
    <t>Network Servers</t>
  </si>
  <si>
    <t>NCP-15736</t>
  </si>
  <si>
    <t>Upgrade Vmware Environment 2022</t>
  </si>
  <si>
    <t>This project is required to fund the Enterprise License Agreement for the existing VMware (virtualization) environment. TECO has transitioned to VMware vCloud Suite l. This is contracted / committed spend in order to maintain the Enterprise License Agreement with VMware.  80% of Tampa Electric’s server environment runs on this software.</t>
  </si>
  <si>
    <t>NCP-15656</t>
  </si>
  <si>
    <t>Exchange Upgrade &amp; Conv to Cloud</t>
  </si>
  <si>
    <t xml:space="preserve">Finalize moving email to Microsoft's cloud. It is more cost effective for Microsoft to manage mail services than to do it in house. </t>
  </si>
  <si>
    <t>NCP-15733</t>
  </si>
  <si>
    <t>Network Server Capital 2021</t>
  </si>
  <si>
    <t>NCP-15995</t>
  </si>
  <si>
    <t>CUCM Upgrades Rel 14</t>
  </si>
  <si>
    <t>Cisco Call Manager upgrade to stay current</t>
  </si>
  <si>
    <t>NCP-16424</t>
  </si>
  <si>
    <t>A/V Upgrades &amp; Replacements 2022</t>
  </si>
  <si>
    <t>Upgrade of corporate antivirus software</t>
  </si>
  <si>
    <t>NCP-15743</t>
  </si>
  <si>
    <t>SAP Hardware Refresh 2021</t>
  </si>
  <si>
    <t>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t>
  </si>
  <si>
    <t>NCP-15683</t>
  </si>
  <si>
    <t>IT Computers - Asset Mgmnt 2021</t>
  </si>
  <si>
    <t>NCP-16091</t>
  </si>
  <si>
    <t>Business Objects Upgrade 2021</t>
  </si>
  <si>
    <t>NCP-15953</t>
  </si>
  <si>
    <t>SAP Encryption and Backup 2021</t>
  </si>
  <si>
    <t>The encryption protects sensitive data so that only intended recipients can read it. Using encryption and trusted cryptographic algorithms, the  Server helps TECO ensure compliance to security standards. Dependable encryption, strong signature creation, and reliable authentication deliver rock-solid security.</t>
  </si>
  <si>
    <t>NCP-15678</t>
  </si>
  <si>
    <t>BizTalk Upgrades 2021</t>
  </si>
  <si>
    <t>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t>
  </si>
  <si>
    <t>NCP-16434</t>
  </si>
  <si>
    <t>Service Desk Automation 2023</t>
  </si>
  <si>
    <t>IT Service Desk Automation Tools</t>
  </si>
  <si>
    <t>NCP-15837</t>
  </si>
  <si>
    <t>BizTalk Upgrades 2023</t>
  </si>
  <si>
    <t>To ensure assigned funds for TEC to replace broken and out of warranty computers, and to buy computers for new employees.</t>
  </si>
  <si>
    <t>NCP-15896</t>
  </si>
  <si>
    <t>Network Server Capital 2023</t>
  </si>
  <si>
    <t>SQL Server Upgrades</t>
  </si>
  <si>
    <t>Network Transport LAN/WAN equipment</t>
  </si>
  <si>
    <t>NCP-15890</t>
  </si>
  <si>
    <t>Expand SAN Storage 2023</t>
  </si>
  <si>
    <t>SAN Storage Equipment</t>
  </si>
  <si>
    <t>Network Backup hardware</t>
  </si>
  <si>
    <t>NCP-15893</t>
  </si>
  <si>
    <t>NtwrkTransport Cptl LAN/WAN 2023</t>
  </si>
  <si>
    <t>NCP-15839</t>
  </si>
  <si>
    <t>SQL Server Upgrades 2023</t>
  </si>
  <si>
    <t>NCP-16591</t>
  </si>
  <si>
    <t>HPE Hardware Upgrade for ES</t>
  </si>
  <si>
    <t>This project is required to replace the aging server infrastructure located at Big Bend, Polk, and Bayside.The current HPE server infrastructure is seven years old and unsupported. We are also at maximum capacity for both compute and storage and it cannot be expanded further on the existing hardware platform.</t>
  </si>
  <si>
    <t>NCP-15826</t>
  </si>
  <si>
    <t>PC Infrastructure Repl (MDT) 2023</t>
  </si>
  <si>
    <t>PC Infrastructure Replacement</t>
  </si>
  <si>
    <t>NCP-15899</t>
  </si>
  <si>
    <t>Upgrade Vmware Environment 2023</t>
  </si>
  <si>
    <t>Upgrade Vmware Environment</t>
  </si>
  <si>
    <t>Microsoft Exchange Upgrade</t>
  </si>
  <si>
    <t>NCP-16437</t>
  </si>
  <si>
    <t>A/V Upg &amp; Repl 2023</t>
  </si>
  <si>
    <t xml:space="preserve">A/V Upgrades &amp; Replacements </t>
  </si>
  <si>
    <t>NCP-16439</t>
  </si>
  <si>
    <t>In-building Mobile Signal 2023</t>
  </si>
  <si>
    <t>Enhance cellular signals in TECO buildings</t>
  </si>
  <si>
    <t>NCP-16433</t>
  </si>
  <si>
    <t>Network Topology/Mapping 2023</t>
  </si>
  <si>
    <t>This is for a tool to better map the TECO network for greater visibility and to enhance both asset management and cybersecurity</t>
  </si>
  <si>
    <t>NCP-15848</t>
  </si>
  <si>
    <t>IT Computers - Asset Mgmnt 2023</t>
  </si>
  <si>
    <t>NCP-16143</t>
  </si>
  <si>
    <t>ERP Hardware Refresh 2022</t>
  </si>
  <si>
    <t>NCP-16720</t>
  </si>
  <si>
    <t>Corporate Systems Refresh 2024</t>
  </si>
  <si>
    <t>Applications are in older environment and software versions  (OS/DB/Application Software) and we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​The proejct objective is to Enhance/Upgrade corporate third-party applications to provide functionality for business users to perform their job and/or improve their business processes.  These upgrades refresh the operating system, databases, and application software.</t>
  </si>
  <si>
    <t>NCP-15897</t>
  </si>
  <si>
    <t>Network Server Capital 2024</t>
  </si>
  <si>
    <t>Server Lifecycle Replacement</t>
  </si>
  <si>
    <t>NCP-15891</t>
  </si>
  <si>
    <t>Expand SAN Storage 2024</t>
  </si>
  <si>
    <t>Storage Lifecycle/Growth</t>
  </si>
  <si>
    <t>NCP-15894</t>
  </si>
  <si>
    <t>NtwrkTransport Cptl LAN/WAN 2024</t>
  </si>
  <si>
    <t>Network Lifecycle/Growth</t>
  </si>
  <si>
    <t>NCP-16369</t>
  </si>
  <si>
    <t>SQL Server Upgrades 2024</t>
  </si>
  <si>
    <t>Database Lifecycling</t>
  </si>
  <si>
    <t>NCP-15900</t>
  </si>
  <si>
    <t>Upgrade Vmware Environment 2024</t>
  </si>
  <si>
    <t>VMWare Environment - Required upgrades to maintain current release</t>
  </si>
  <si>
    <t>NCP-16845</t>
  </si>
  <si>
    <t>Ntwrk Infra Montring Rpl/Enh - CORP</t>
  </si>
  <si>
    <t>Enhance and upgrade network monitoring capability for both reliability and cybersecurity reasons</t>
  </si>
  <si>
    <t>NCP-16850</t>
  </si>
  <si>
    <t>Disaster Recovery Hardening</t>
  </si>
  <si>
    <t xml:space="preserve">To ensure that TECO IT can reecover from a disaster and restore IT services in a timely manner </t>
  </si>
  <si>
    <t>NCP-16755</t>
  </si>
  <si>
    <t>Oracle Upgrades 2024</t>
  </si>
  <si>
    <t>Lifecycle updates to Oracle Database environment</t>
  </si>
  <si>
    <t>NCP-16479</t>
  </si>
  <si>
    <t>A/V Upg &amp; Replacemnts 2024</t>
  </si>
  <si>
    <t>Lifecycle updates to Cisco AV environement for meeting and collaboration</t>
  </si>
  <si>
    <t>NCP-16483</t>
  </si>
  <si>
    <t>UC - Upgrades 2024</t>
  </si>
  <si>
    <t>Lifecycle updates to Cisco  telephony environments</t>
  </si>
  <si>
    <t>NCP-16488</t>
  </si>
  <si>
    <t>Collaboration Automation 2024</t>
  </si>
  <si>
    <t>Microsoft Collaboration Tools</t>
  </si>
  <si>
    <t>NCP-16700</t>
  </si>
  <si>
    <t>Recording Systems Replacement 2024</t>
  </si>
  <si>
    <t>Upgrade of voice recording systems to stay on current release</t>
  </si>
  <si>
    <t>NCP-06501</t>
  </si>
  <si>
    <t>NetBackup Upgrade</t>
  </si>
  <si>
    <t>Upgrade of Netbackup software to current version</t>
  </si>
  <si>
    <t>NCP-15867</t>
  </si>
  <si>
    <t>IT - Misc Hardware 2024</t>
  </si>
  <si>
    <t xml:space="preserve">IT Computers </t>
  </si>
  <si>
    <t>NCP-15849</t>
  </si>
  <si>
    <t>IT Computers - Asset Mgmnt 2024</t>
  </si>
  <si>
    <t>NCP-15845</t>
  </si>
  <si>
    <t>Replace Network Printers 2024</t>
  </si>
  <si>
    <t>To lifecycle and replace broken and out of data printers</t>
  </si>
  <si>
    <t>NCP-16448</t>
  </si>
  <si>
    <t>TaaS Automation / Enhancements 2024</t>
  </si>
  <si>
    <t>TaaS Enhancements</t>
  </si>
  <si>
    <t>NCP-15838</t>
  </si>
  <si>
    <t>BizTalk Upgrades 2025</t>
  </si>
  <si>
    <t>NCP-15898</t>
  </si>
  <si>
    <t>Network Server Capital 2025</t>
  </si>
  <si>
    <t>Network Server Capital</t>
  </si>
  <si>
    <t>NCP-15895</t>
  </si>
  <si>
    <t>NtwrkTransport Cptl LAN/WAN 2025</t>
  </si>
  <si>
    <t>NetworkTransport LAN/WAN equipment</t>
  </si>
  <si>
    <t>NCP-15892</t>
  </si>
  <si>
    <t>Expand SAN Storage 2025</t>
  </si>
  <si>
    <t>Expand SAN Storage</t>
  </si>
  <si>
    <t>NCP-15901</t>
  </si>
  <si>
    <t>Upgrade Vmware Environment 2025</t>
  </si>
  <si>
    <t>NCP-15840</t>
  </si>
  <si>
    <t>SQL Server Upgrades 2025</t>
  </si>
  <si>
    <t xml:space="preserve">SQL Server Upgrades </t>
  </si>
  <si>
    <t>NCP-16476</t>
  </si>
  <si>
    <t>Wireless Infrastructure Refresh 25</t>
  </si>
  <si>
    <t>Wireless Infrastructure Refresh</t>
  </si>
  <si>
    <t>NCP-16484</t>
  </si>
  <si>
    <t>UC - Upgrades 2025</t>
  </si>
  <si>
    <t xml:space="preserve">Unified Communication System Upgrades </t>
  </si>
  <si>
    <t>NCP-16480</t>
  </si>
  <si>
    <t>A/V Upg &amp; Replacemnts 2025</t>
  </si>
  <si>
    <t>NCP-15829</t>
  </si>
  <si>
    <t>Cloud Strategy Implementation 2024</t>
  </si>
  <si>
    <t>The development of our cloud strategy has been piecemeal and has left gaps in governance. By focusing on the implementation of a complete strategy, adequate focus will be given to governance, security, billing, and monitoring of our existing cloud environments as well as preparing for a multi-cloud future.​​Value:   Ensure maturation of this emergent technology in order to extract further value from this investment as well as reduce the risk of availability, security, confidentiality, and integrity issues for the business.​</t>
  </si>
  <si>
    <t>NCP-15830</t>
  </si>
  <si>
    <t>Cloud Strategy Implementation 2025</t>
  </si>
  <si>
    <t>Cloud infrastructure</t>
  </si>
  <si>
    <t>NCP-16489</t>
  </si>
  <si>
    <t>Collaboration Automation 2025</t>
  </si>
  <si>
    <t>Collaboration Automation</t>
  </si>
  <si>
    <t xml:space="preserve">Ensuring call recording capability is current and supported by the manufacturer </t>
  </si>
  <si>
    <t>NCP-16492</t>
  </si>
  <si>
    <t>Sonexis Conf Bridge Upgrade 2025</t>
  </si>
  <si>
    <t xml:space="preserve">To Upgrade the end of life telephony system used for backup and disaster situations. </t>
  </si>
  <si>
    <t>NCP-15850</t>
  </si>
  <si>
    <t>IT Computers - Asset Mgmnt 2025</t>
  </si>
  <si>
    <t>NCP-16477</t>
  </si>
  <si>
    <t>Oracle Database Upgrades 2025</t>
  </si>
  <si>
    <t xml:space="preserve">Oracle Database Upgrades </t>
  </si>
  <si>
    <t>NCP-16046</t>
  </si>
  <si>
    <t>Load Balancer Upgrade 2025</t>
  </si>
  <si>
    <t xml:space="preserve">Network Load Balancer Upgrade </t>
  </si>
  <si>
    <t>NCP-15868</t>
  </si>
  <si>
    <t>IT - Misc Hardware 2025</t>
  </si>
  <si>
    <t xml:space="preserve">IT - Computer Hardware </t>
  </si>
  <si>
    <t>NCP-16504</t>
  </si>
  <si>
    <t>Enterprise Program Mgt (PWA Repl)</t>
  </si>
  <si>
    <t>PWA Tool Upgrades</t>
  </si>
  <si>
    <t>NCP-16503</t>
  </si>
  <si>
    <t>TaaS Automation / Enhancements - 25</t>
  </si>
  <si>
    <t xml:space="preserve">TaaS Automation </t>
  </si>
  <si>
    <t>NCP-15753</t>
  </si>
  <si>
    <t>2021 UC - Non-Fiber</t>
  </si>
  <si>
    <t>Unified Communications Upgrades</t>
  </si>
  <si>
    <t>NCP-16606</t>
  </si>
  <si>
    <t>CMDB Phase II 2023 Shared</t>
  </si>
  <si>
    <t>CMDB Upgrades</t>
  </si>
  <si>
    <t>NCP-16425</t>
  </si>
  <si>
    <t>In-building Mobile Signal</t>
  </si>
  <si>
    <t>In-building Mobile signal enhancements</t>
  </si>
  <si>
    <t>NCP-15873</t>
  </si>
  <si>
    <t>SIEM Repl/Enhancement - NERC 2023</t>
  </si>
  <si>
    <t xml:space="preserve">SIEM Repl/Enhancement - NERC </t>
  </si>
  <si>
    <t>NCP-15874</t>
  </si>
  <si>
    <t>SIEM Repl/Enhancement - NERC 2024</t>
  </si>
  <si>
    <t>NCP-16344</t>
  </si>
  <si>
    <t>NERC - User Provisioning 2025</t>
  </si>
  <si>
    <t xml:space="preserve">NERC - User Provisioning </t>
  </si>
  <si>
    <t>NCP-15879</t>
  </si>
  <si>
    <t>Security Tools - NERC 2025</t>
  </si>
  <si>
    <t xml:space="preserve">Security Tools - NERC </t>
  </si>
  <si>
    <t>NCP-15875</t>
  </si>
  <si>
    <t>SIEM Repl/Enhancement - NERC 2025</t>
  </si>
  <si>
    <t>NCP-16436</t>
  </si>
  <si>
    <t>NERC CIP Patch Mngmnt AssurX 2023</t>
  </si>
  <si>
    <t xml:space="preserve">NERC CIP Patch Mngmnt AssurX </t>
  </si>
  <si>
    <t>NCP-16583</t>
  </si>
  <si>
    <t>NERC CIP Patch Mgmt ENH/Replac 2023</t>
  </si>
  <si>
    <t>NERC CIP Patch Mgmt ENH/Replacements</t>
  </si>
  <si>
    <t>NCP-16839</t>
  </si>
  <si>
    <t>Assurx NERC-CIP Patch Proc Impr P2</t>
  </si>
  <si>
    <t xml:space="preserve">Required to keep our NERC CIP program upto date and effective.  Protects our most critical generation, transmission, distribution, and technology assets from cyber criminals. </t>
  </si>
  <si>
    <t>NCP-16846</t>
  </si>
  <si>
    <t>Ntwrk Infra Montring Rpl/Enh - NERC</t>
  </si>
  <si>
    <t>Network Infra Monotoring Replacements and Enhancements - NERC</t>
  </si>
  <si>
    <t>NCP-16505</t>
  </si>
  <si>
    <t>NERC CIP Supply Chain Risk Mgt - Lo</t>
  </si>
  <si>
    <t>Maintain compliance with current version of the NERC CIP standards, continue process improvement efforts and prepare for inclusion of Low Impact into the standards.</t>
  </si>
  <si>
    <t>NCP-16030</t>
  </si>
  <si>
    <t>NERC CIP Virtualization 2024</t>
  </si>
  <si>
    <t>Achieve compliance with the next generation of the NERC CIP standards, generally referred to as the virtualization standards.​</t>
  </si>
  <si>
    <t>NCP-16840</t>
  </si>
  <si>
    <t>Substation Subnet</t>
  </si>
  <si>
    <t>Purchase of upgrading current software; Subnet Solutions (Substation’s vendor for ESNET) used for the management of Substation’s CIP devices related to NERC compliance.</t>
  </si>
  <si>
    <t>NCP-16031</t>
  </si>
  <si>
    <t>NERC CIP Virtualization 2025</t>
  </si>
  <si>
    <t xml:space="preserve">NERC CIP Virtualization </t>
  </si>
  <si>
    <t>NCP-15872</t>
  </si>
  <si>
    <t>NERC CIP Compliance 2025</t>
  </si>
  <si>
    <t xml:space="preserve">NERC CIP Compliance </t>
  </si>
  <si>
    <t>NCP-16650</t>
  </si>
  <si>
    <t>Compliance Reporting Connects/Rpts</t>
  </si>
  <si>
    <t>Compliance Reporting Connections and Reports</t>
  </si>
  <si>
    <t>NCP-16532</t>
  </si>
  <si>
    <t>PWA Enhancements 2022</t>
  </si>
  <si>
    <t>This investment is needed to improve the tools and procedures being utlitzed for the execution of large portfolio of projects. It will provide benefits towards timely and controlled execution of projects to deliver value</t>
  </si>
  <si>
    <t>NCP-16155</t>
  </si>
  <si>
    <t>TaaS Automation / Enhancements 2022</t>
  </si>
  <si>
    <t>This project is to implement new tools and technology to increase speed for testing and managing the overall quality of project lifecycle</t>
  </si>
  <si>
    <t>NCP-15763</t>
  </si>
  <si>
    <t>Open Text Stream Svr Upgrade 2022</t>
  </si>
  <si>
    <t>Mainstream vendor support for our current version of Streamserve has ended as of December 2019. Timely and correct billing to customers to account properly for TEC and PGS revenues.​</t>
  </si>
  <si>
    <t>NCP-16220</t>
  </si>
  <si>
    <t>Open Text Upgrade 2022</t>
  </si>
  <si>
    <t>Upgrade OpenText software and prepare for storage growth.​ Sustain significant content management asset​ as part of the four year software upgrade cycle. Last upgrade was done in 2018</t>
  </si>
  <si>
    <t>NCP-16634</t>
  </si>
  <si>
    <t>Caseworks 2022</t>
  </si>
  <si>
    <t>Caseworks enhancements</t>
  </si>
  <si>
    <t>NCP-15677</t>
  </si>
  <si>
    <t>SharePoint Upgrade 2021</t>
  </si>
  <si>
    <t>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t>
  </si>
  <si>
    <t>NCP-16148</t>
  </si>
  <si>
    <t>Portal Collab &amp; SharePoint Enhance</t>
  </si>
  <si>
    <t>The vendors no longer support aged software versions and hardware. Therefore we modernized the end-user experience by migrating the business portal sites from old versions of SharePoint to SharePoint Online/Cloud, with new functionality and leveraging new features.​</t>
  </si>
  <si>
    <t>NCP-16907</t>
  </si>
  <si>
    <t>IT PMO - Back to Basics</t>
  </si>
  <si>
    <t>NCP-15831</t>
  </si>
  <si>
    <t>SharePoint Upgrade 2023</t>
  </si>
  <si>
    <t>NCP-16346</t>
  </si>
  <si>
    <t>SharePoint Upgrade 2024</t>
  </si>
  <si>
    <t>NCP-15841</t>
  </si>
  <si>
    <t>Open Text Upgrade 2024</t>
  </si>
  <si>
    <t>NCP-16837</t>
  </si>
  <si>
    <t>Contractor Mgmt Solution</t>
  </si>
  <si>
    <t>Consistent processes across business units and standardization and automation of   invoicing processing and controls, Standardized engagement policy, MSAs, documentation; automation of off-boarding requirements.​ Implement a program that brings best of breed practices and technology together in order for TECO's business units to better acquire, onboard, manage, and report on contingent labor spend.  A VMS (Vendor Management System) and an onsite MSP (Managed Service Provider) resource will act as the bridge between hiring managers and suppliers working to accelerate time to hire while ensuring quality and compliance to the existing vendors list and neutrality guidelines</t>
  </si>
  <si>
    <t>NCP-15832</t>
  </si>
  <si>
    <t>SharePoint Upgrade 2025</t>
  </si>
  <si>
    <t>NCP-16763</t>
  </si>
  <si>
    <t>Data Gov Implement and Enh 2025</t>
  </si>
  <si>
    <t>Data Governance Tools</t>
  </si>
  <si>
    <t>NCP-16719</t>
  </si>
  <si>
    <t xml:space="preserve">Corporate Portfolio Transformation </t>
  </si>
  <si>
    <t>Implement improvements to the non-ERP corporate portfolios such as Safety, Legal, Real Estate, Regulatory Affairs, and Security and Compliance.  These improvements are required by the business to maintain their business functions, processes, and meet compliance requirements. Achieve O&amp;M savings by automation or improvement of key business processes. Replace/upgrade aging technology</t>
  </si>
  <si>
    <t>NCP-16629</t>
  </si>
  <si>
    <t>Blue Prism BOT Dashboard</t>
  </si>
  <si>
    <t>NCP-16641</t>
  </si>
  <si>
    <t>Lighting Bot SW 2022 TEC</t>
  </si>
  <si>
    <t>NCP-16570</t>
  </si>
  <si>
    <t>Process Automation Implement 2023</t>
  </si>
  <si>
    <t>NCP-16642</t>
  </si>
  <si>
    <t>Redwood RunMyJobs Imp SW 2022</t>
  </si>
  <si>
    <t>NCP-16090</t>
  </si>
  <si>
    <t>BW/4HANA Upgrade 2021</t>
  </si>
  <si>
    <t>Data growth rate is 40% - 50% annually and the backup systems need to be expanded to keep up.​</t>
  </si>
  <si>
    <t>NCP-16154</t>
  </si>
  <si>
    <t>2022 ERP Technical Enhancement</t>
  </si>
  <si>
    <t>Due to new regulations and compliance requirements and changes in our economic environment, it is critical that we enhance our applications to meet these demands.​ Achieve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t>
  </si>
  <si>
    <t>NCP-16145</t>
  </si>
  <si>
    <t>Solution Manager Phase 2</t>
  </si>
  <si>
    <t>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t>
  </si>
  <si>
    <t>NCP-16580</t>
  </si>
  <si>
    <t>SAP Business Process Design 2023</t>
  </si>
  <si>
    <t>NCP-15637</t>
  </si>
  <si>
    <t>ERP Technical Enhancements 2023</t>
  </si>
  <si>
    <t>Enhance the ERP applications to meet business partner needs.  The requests include modifying programs, workflows, screens, reports, etc. to provide additional usability and functionality for business users to perform their job and/or improve the business process.</t>
  </si>
  <si>
    <t>NCP-16581</t>
  </si>
  <si>
    <t>SAP SupportPack Implementation 2023</t>
  </si>
  <si>
    <t>Update SAP e systems to keep up-to-date with the latest software version and introduce new functionality.  The new features will be reviewed with the business areas as part of the project.</t>
  </si>
  <si>
    <t>Due to new regulations and compliance requirements and changes in our economic environment, it is critical that we enhance our applications to meet these demands.​ 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t>
  </si>
  <si>
    <t>NCP-16579</t>
  </si>
  <si>
    <t>CRB Data Refresh and Copy 2023</t>
  </si>
  <si>
    <t>Improve the efficiency, availability, security, quality, and cost of managing test data in non-production SAP environments, thereby increasing developer productivity while maintaining referential data integrity and reducing storage requirements.​ Every business requires accurate, current and relevant data for development, testing, and training. Eliminate manual workarounds by easily moving configuration, master, and transactional data subsets into testing environments.​</t>
  </si>
  <si>
    <t>NCP-16836</t>
  </si>
  <si>
    <t>SAP Support Pack Imp (CRB)</t>
  </si>
  <si>
    <t>NCP-16736</t>
  </si>
  <si>
    <t>Solution Manager Enhancements 2024</t>
  </si>
  <si>
    <t>NCP-15639</t>
  </si>
  <si>
    <t>ERP Enhancements 2024</t>
  </si>
  <si>
    <t>The ERP solution requires continued refinement as business processes are improved, business partner needs increase and new projects are implemented in the landscape. This is an operational need for business continuity.​ Platform enhancement and modernization</t>
  </si>
  <si>
    <t>NCP-16762</t>
  </si>
  <si>
    <t>Data Strategy Implementation 2025</t>
  </si>
  <si>
    <t>This project is needed to redue the record and retention risk of our customer information system. This will also help in optimizing the performance of CR&amp;B system.</t>
  </si>
  <si>
    <t>NCP-16338</t>
  </si>
  <si>
    <t>ERP Portfolio Optimization 2025</t>
  </si>
  <si>
    <t xml:space="preserve">Implement improvements to the SAP and non-SP portfolios that were recommendations from the Application Rationalization assessment​. ERP is critical for daily operations. System failure and old technology would have pervasive impacts to many functional and operational areas such as finance, payroll, talent management, safety, and procurement. </t>
  </si>
  <si>
    <t>NCP-15641</t>
  </si>
  <si>
    <t>ERP Enhancements 2025</t>
  </si>
  <si>
    <t>NCP-16737</t>
  </si>
  <si>
    <t>Solution Manager Enhancements 2025</t>
  </si>
  <si>
    <t>NCP-16151</t>
  </si>
  <si>
    <t>IT "ServiceNow" Implementation</t>
  </si>
  <si>
    <t>NCP-16830</t>
  </si>
  <si>
    <t>Service Now ITSM Replacement</t>
  </si>
  <si>
    <t>NCP-16473</t>
  </si>
  <si>
    <t>Service Desk Automation 2025</t>
  </si>
  <si>
    <t>NCP-16455</t>
  </si>
  <si>
    <t>ServiceNow Enhancements 2025</t>
  </si>
  <si>
    <t>Redwood RunMyJobs software implementation</t>
  </si>
  <si>
    <t>Lighting Bot software for Tampa Electric</t>
  </si>
  <si>
    <t>SAP Process Automation Enhacements Implement</t>
  </si>
  <si>
    <t>Blue Prism BOT Dashboard Implementation</t>
  </si>
  <si>
    <t xml:space="preserve">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t>
  </si>
  <si>
    <t>Upgrades aged/end-of-support equipment or expand networking equipment (routers, switches, Load Balancing, wireless networking) at various locations within Tampa Electric to include Central Operation Center, Ybor Data Center and Energy Control Center.  These sites will have the Core/Access switches/Legacy Access Points replaced. Also, more Wireless access point will be replaced throughout the company at various locations.​
​</t>
  </si>
  <si>
    <t>SAP Business Process Design</t>
  </si>
  <si>
    <t xml:space="preserve">Implement shared hard drive/disk storage for Production server systems located at Ybor and for replication of Production systems to the SecureCenter for Disaster Recovery.Data growth rate is 40%-50% annually ​
Available disk space storage must grow ahead of this growth rate in order to keep server systems from filling up.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</si>
</sst>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_);_(* \(#,##0.000\);_(* &quot;-&quot;??_);_(@_)"/>
    <numFmt numFmtId="166" formatCode="_(* #,##0.0000_);_(* \(#,##0.0000\);_(* &quot;-&quot;??_);_(@_)"/>
    <numFmt numFmtId="167" formatCode="&quot;$&quot;#,##0.0_);[Red]\(&quot;$&quot;#,##0.0\)"/>
  </numFmts>
  <fonts count="37">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1"/>
      <color rgb="FF0070C0"/>
      <name val="Calibri"/>
      <family val="2"/>
      <scheme val="minor"/>
    </font>
    <font>
      <b/>
      <sz val="8"/>
      <color theme="1"/>
      <name val="Calibri"/>
      <family val="2"/>
      <scheme val="minor"/>
    </font>
    <font>
      <sz val="8"/>
      <color rgb="FF0070C0"/>
      <name val="Calibri"/>
      <family val="2"/>
      <scheme val="minor"/>
    </font>
    <font>
      <b/>
      <sz val="11"/>
      <color rgb="FFFF0000"/>
      <name val="Calibri"/>
      <family val="2"/>
      <scheme val="minor"/>
    </font>
    <font>
      <b/>
      <sz val="11"/>
      <color rgb="FF0070C0"/>
      <name val="Calibri"/>
      <family val="2"/>
      <scheme val="minor"/>
    </font>
    <font>
      <sz val="11"/>
      <color rgb="FFFF0000"/>
      <name val="Calibri"/>
      <family val="2"/>
      <scheme val="minor"/>
    </font>
    <font>
      <sz val="9"/>
      <color theme="1"/>
      <name val="Calibri"/>
      <family val="2"/>
      <scheme val="minor"/>
    </font>
    <font>
      <b/>
      <sz val="11"/>
      <color rgb="FF000000"/>
      <name val="Calibri"/>
      <family val="2"/>
      <scheme val="minor"/>
    </font>
    <font>
      <sz val="14"/>
      <color theme="1"/>
      <name val="Calibri"/>
      <family val="2"/>
      <scheme val="minor"/>
    </font>
    <font>
      <sz val="12"/>
      <color theme="1"/>
      <name val="Calibri"/>
      <family val="2"/>
      <scheme val="minor"/>
    </font>
    <font>
      <sz val="16"/>
      <color theme="1"/>
      <name val="Calibri"/>
      <family val="2"/>
      <scheme val="minor"/>
    </font>
    <font>
      <sz val="8"/>
      <name val="Calibri"/>
      <family val="2"/>
      <scheme val="minor"/>
    </font>
    <font>
      <sz val="8"/>
      <color rgb="FF000000"/>
      <name val="Calibri"/>
      <family val="2"/>
      <scheme val="minor"/>
    </font>
    <font>
      <b/>
      <sz val="14"/>
      <color rgb="FF000000"/>
      <name val="Calibri"/>
      <family val="2"/>
      <scheme val="minor"/>
    </font>
    <font>
      <b/>
      <sz val="24"/>
      <color rgb="FFFF0000"/>
      <name val="Calibri"/>
      <family val="2"/>
      <scheme val="minor"/>
    </font>
    <font>
      <sz val="14"/>
      <color rgb="FF000000"/>
      <name val="Calibri"/>
      <family val="2"/>
      <scheme val="minor"/>
    </font>
    <font>
      <sz val="12"/>
      <color rgb="FF000000"/>
      <name val="Calibri"/>
      <family val="2"/>
      <scheme val="minor"/>
    </font>
    <font>
      <sz val="13"/>
      <color rgb="FF000000"/>
      <name val="Calibri"/>
      <family val="2"/>
      <scheme val="minor"/>
    </font>
    <font>
      <sz val="10"/>
      <color rgb="FF000000"/>
      <name val="Aptos"/>
      <family val="2"/>
    </font>
    <font>
      <sz val="10"/>
      <color rgb="FF000000"/>
      <name val="Inherit"/>
    </font>
    <font>
      <sz val="11"/>
      <color rgb="FF000000"/>
      <name val="Calibri"/>
      <family val="2"/>
    </font>
    <font>
      <sz val="9"/>
      <color rgb="FF000000"/>
      <name val="Calibri"/>
      <family val="2"/>
      <scheme val="minor"/>
    </font>
    <font>
      <sz val="10"/>
      <color rgb="FF000000"/>
      <name val="Corbel"/>
      <family val="2"/>
    </font>
    <font>
      <sz val="11"/>
      <name val="Calibri"/>
      <family val="2"/>
      <scheme val="minor"/>
    </font>
    <font>
      <sz val="14"/>
      <name val="Calibri"/>
      <family val="2"/>
      <scheme val="minor"/>
    </font>
    <font>
      <b/>
      <u/>
      <sz val="11"/>
      <color theme="1"/>
      <name val="Calibri"/>
      <family val="2"/>
      <scheme val="minor"/>
    </font>
    <font>
      <b/>
      <u/>
      <sz val="14"/>
      <color theme="1"/>
      <name val="Calibri"/>
      <family val="2"/>
      <scheme val="minor"/>
    </font>
    <font>
      <i/>
      <sz val="8"/>
      <color theme="1"/>
      <name val="Calibri"/>
      <family val="2"/>
      <scheme val="minor"/>
    </font>
    <font>
      <sz val="14"/>
      <color theme="4"/>
      <name val="Calibri"/>
      <family val="2"/>
      <scheme val="minor"/>
    </font>
    <font>
      <b/>
      <sz val="9"/>
      <color rgb="FF0070C0"/>
      <name val="Calibri"/>
      <family val="2"/>
      <scheme val="minor"/>
    </font>
    <font>
      <sz val="18"/>
      <color theme="0"/>
      <name val="Calibri"/>
      <family val="2"/>
      <scheme val="minor"/>
    </font>
    <font>
      <b/>
      <sz val="11"/>
      <name val="Calibri"/>
      <family val="2"/>
      <scheme val="minor"/>
    </font>
    <font>
      <b/>
      <sz val="8"/>
      <color rgb="FF0070C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
      <patternFill patternType="solid">
        <fgColor rgb="FFFFFFFF"/>
        <bgColor rgb="FF000000"/>
      </patternFill>
    </fill>
    <fill>
      <patternFill patternType="solid">
        <fgColor rgb="FFFFFFCC"/>
        <bgColor rgb="FF000000"/>
      </patternFill>
    </fill>
    <fill>
      <patternFill patternType="solid">
        <fgColor theme="8"/>
        <bgColor rgb="FF000000"/>
      </patternFill>
    </fill>
    <fill>
      <patternFill patternType="solid">
        <fgColor rgb="FFFFFF00"/>
        <bgColor rgb="FF000000"/>
      </patternFill>
    </fill>
    <fill>
      <patternFill patternType="solid">
        <fgColor theme="9"/>
        <bgColor rgb="FF000000"/>
      </patternFill>
    </fill>
    <fill>
      <patternFill patternType="solid">
        <fgColor theme="9" tint="0.79998168889431442"/>
        <bgColor rgb="FF000000"/>
      </patternFill>
    </fill>
    <fill>
      <patternFill patternType="solid">
        <fgColor rgb="FFCC66FF"/>
        <bgColor rgb="FF000000"/>
      </patternFill>
    </fill>
    <fill>
      <patternFill patternType="solid">
        <fgColor rgb="FFFF0000"/>
        <bgColor rgb="FF000000"/>
      </patternFill>
    </fill>
    <fill>
      <patternFill patternType="solid">
        <fgColor theme="8" tint="0.59999389629810485"/>
        <bgColor indexed="64"/>
      </patternFill>
    </fill>
  </fills>
  <borders count="2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3" fillId="0" borderId="0" xfId="0" applyFont="1" applyAlignment="1">
      <alignment horizontal="center" wrapText="1"/>
    </xf>
    <xf numFmtId="0" fontId="4" fillId="0" borderId="0" xfId="0" applyFont="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xf numFmtId="0" fontId="6" fillId="0" borderId="0" xfId="0" applyFont="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7" xfId="0" applyFont="1" applyBorder="1" applyAlignment="1">
      <alignment horizontal="left"/>
    </xf>
    <xf numFmtId="164" fontId="0" fillId="3" borderId="8" xfId="1" applyNumberFormat="1" applyFont="1" applyFill="1" applyBorder="1" applyAlignment="1">
      <alignment horizontal="center"/>
    </xf>
    <xf numFmtId="164" fontId="1" fillId="3" borderId="8" xfId="1" applyNumberFormat="1" applyFont="1" applyFill="1" applyBorder="1" applyAlignment="1">
      <alignment horizontal="center"/>
    </xf>
    <xf numFmtId="164" fontId="3" fillId="0" borderId="0" xfId="1" applyNumberFormat="1" applyFont="1"/>
    <xf numFmtId="164" fontId="1" fillId="4" borderId="8" xfId="1" applyNumberFormat="1" applyFont="1" applyFill="1" applyBorder="1" applyAlignment="1">
      <alignment horizontal="center"/>
    </xf>
    <xf numFmtId="9" fontId="6" fillId="0" borderId="0" xfId="2" applyFont="1" applyAlignment="1">
      <alignment horizontal="center"/>
    </xf>
    <xf numFmtId="0" fontId="5" fillId="5" borderId="9" xfId="0" applyFont="1" applyFill="1" applyBorder="1" applyAlignment="1">
      <alignment horizontal="left"/>
    </xf>
    <xf numFmtId="164" fontId="2" fillId="6" borderId="10" xfId="1" applyNumberFormat="1" applyFont="1" applyFill="1" applyBorder="1" applyAlignment="1">
      <alignment horizontal="center"/>
    </xf>
    <xf numFmtId="164" fontId="0" fillId="7" borderId="8" xfId="1" applyNumberFormat="1" applyFont="1" applyFill="1" applyBorder="1" applyAlignment="1">
      <alignment horizontal="center"/>
    </xf>
    <xf numFmtId="164" fontId="1" fillId="7" borderId="8" xfId="1" applyNumberFormat="1" applyFont="1" applyFill="1" applyBorder="1" applyAlignment="1">
      <alignment horizontal="center"/>
    </xf>
    <xf numFmtId="0" fontId="0" fillId="0" borderId="0" xfId="0" applyAlignment="1">
      <alignment vertical="center"/>
    </xf>
    <xf numFmtId="0" fontId="3" fillId="0" borderId="7" xfId="0" applyFont="1" applyBorder="1" applyAlignment="1">
      <alignment horizontal="left" vertical="center"/>
    </xf>
    <xf numFmtId="0" fontId="3" fillId="0" borderId="0" xfId="0" applyFont="1" applyAlignment="1">
      <alignment vertical="center"/>
    </xf>
    <xf numFmtId="164" fontId="0" fillId="3" borderId="8" xfId="1" applyNumberFormat="1" applyFont="1" applyFill="1" applyBorder="1" applyAlignment="1">
      <alignment horizontal="center" vertical="center"/>
    </xf>
    <xf numFmtId="164" fontId="1" fillId="3" borderId="8" xfId="1" applyNumberFormat="1" applyFont="1" applyFill="1" applyBorder="1" applyAlignment="1">
      <alignment horizontal="center" vertical="center"/>
    </xf>
    <xf numFmtId="164" fontId="3" fillId="0" borderId="0" xfId="1" applyNumberFormat="1" applyFont="1" applyAlignment="1">
      <alignment vertical="center"/>
    </xf>
    <xf numFmtId="0" fontId="7" fillId="0" borderId="7" xfId="0" applyFont="1" applyBorder="1" applyAlignment="1">
      <alignment horizontal="left"/>
    </xf>
    <xf numFmtId="0" fontId="7" fillId="0" borderId="0" xfId="0" applyFont="1"/>
    <xf numFmtId="0" fontId="3" fillId="3" borderId="11" xfId="0" applyFont="1" applyFill="1" applyBorder="1" applyAlignment="1">
      <alignment horizontal="left"/>
    </xf>
    <xf numFmtId="164" fontId="2" fillId="8" borderId="12" xfId="1" applyNumberFormat="1" applyFont="1" applyFill="1" applyBorder="1" applyAlignment="1">
      <alignment horizontal="center"/>
    </xf>
    <xf numFmtId="164" fontId="6" fillId="0" borderId="0" xfId="1" applyNumberFormat="1" applyFont="1" applyAlignment="1">
      <alignment horizontal="center"/>
    </xf>
    <xf numFmtId="1" fontId="3" fillId="0" borderId="0" xfId="0" applyNumberFormat="1" applyFont="1"/>
    <xf numFmtId="164" fontId="0" fillId="0" borderId="0" xfId="0" applyNumberFormat="1"/>
    <xf numFmtId="1" fontId="2" fillId="8" borderId="12" xfId="1" applyNumberFormat="1" applyFont="1" applyFill="1" applyBorder="1" applyAlignment="1">
      <alignment horizontal="center"/>
    </xf>
    <xf numFmtId="0" fontId="4" fillId="0" borderId="13" xfId="0" applyFont="1" applyBorder="1" applyAlignment="1">
      <alignment horizontal="center"/>
    </xf>
    <xf numFmtId="0" fontId="4" fillId="0" borderId="13" xfId="0" applyFont="1" applyBorder="1"/>
    <xf numFmtId="0" fontId="6" fillId="0" borderId="0" xfId="0" applyFont="1"/>
    <xf numFmtId="164" fontId="6" fillId="0" borderId="0" xfId="1" applyNumberFormat="1" applyFont="1"/>
    <xf numFmtId="164" fontId="6" fillId="0" borderId="0" xfId="1" applyNumberFormat="1" applyFont="1" applyAlignment="1">
      <alignment vertical="center"/>
    </xf>
    <xf numFmtId="164" fontId="8" fillId="0" borderId="0" xfId="1" applyNumberFormat="1" applyFont="1"/>
    <xf numFmtId="165" fontId="1" fillId="4" borderId="8" xfId="1" applyNumberFormat="1" applyFont="1" applyFill="1" applyBorder="1" applyAlignment="1">
      <alignment horizontal="center"/>
    </xf>
    <xf numFmtId="165" fontId="1" fillId="3" borderId="8" xfId="1" applyNumberFormat="1" applyFont="1" applyFill="1" applyBorder="1" applyAlignment="1">
      <alignment horizontal="center"/>
    </xf>
    <xf numFmtId="166" fontId="0" fillId="3" borderId="8" xfId="1" applyNumberFormat="1" applyFont="1" applyFill="1" applyBorder="1" applyAlignment="1">
      <alignment horizontal="center"/>
    </xf>
    <xf numFmtId="166" fontId="1" fillId="3" borderId="8" xfId="1" applyNumberFormat="1" applyFont="1" applyFill="1" applyBorder="1" applyAlignment="1">
      <alignment horizontal="center"/>
    </xf>
    <xf numFmtId="165" fontId="2" fillId="6" borderId="10" xfId="1" applyNumberFormat="1" applyFont="1" applyFill="1" applyBorder="1" applyAlignment="1">
      <alignment horizontal="center"/>
    </xf>
    <xf numFmtId="165" fontId="1" fillId="4" borderId="8" xfId="1" applyNumberFormat="1" applyFont="1" applyFill="1" applyBorder="1" applyAlignment="1">
      <alignment horizontal="center" vertical="center"/>
    </xf>
    <xf numFmtId="165" fontId="2" fillId="8" borderId="12" xfId="1" applyNumberFormat="1" applyFont="1" applyFill="1" applyBorder="1" applyAlignment="1">
      <alignment horizontal="center"/>
    </xf>
    <xf numFmtId="43" fontId="7" fillId="3" borderId="8" xfId="1" applyFont="1" applyFill="1" applyBorder="1" applyAlignment="1">
      <alignment horizontal="center"/>
    </xf>
    <xf numFmtId="43" fontId="7" fillId="0" borderId="0" xfId="1" applyFont="1"/>
    <xf numFmtId="43" fontId="7" fillId="4" borderId="8" xfId="1" applyFont="1" applyFill="1" applyBorder="1" applyAlignment="1">
      <alignment horizontal="center"/>
    </xf>
    <xf numFmtId="0" fontId="0" fillId="0" borderId="0" xfId="0" applyAlignment="1">
      <alignment horizontal="center"/>
    </xf>
    <xf numFmtId="43" fontId="2" fillId="8" borderId="12" xfId="1" applyFont="1" applyFill="1" applyBorder="1" applyAlignment="1">
      <alignment horizontal="center"/>
    </xf>
    <xf numFmtId="0" fontId="3" fillId="0" borderId="0" xfId="0" applyFont="1" applyAlignment="1">
      <alignment horizontal="center"/>
    </xf>
    <xf numFmtId="0" fontId="9" fillId="0" borderId="0" xfId="0" applyFont="1"/>
    <xf numFmtId="0" fontId="9" fillId="0" borderId="13" xfId="0" applyFont="1" applyBorder="1"/>
    <xf numFmtId="0" fontId="10" fillId="0" borderId="0" xfId="0" applyFont="1"/>
    <xf numFmtId="0" fontId="3" fillId="9" borderId="14" xfId="0" applyFont="1" applyFill="1" applyBorder="1" applyAlignment="1">
      <alignment horizontal="center"/>
    </xf>
    <xf numFmtId="0" fontId="9" fillId="9" borderId="15" xfId="0" applyFont="1" applyFill="1" applyBorder="1"/>
    <xf numFmtId="0" fontId="2" fillId="2" borderId="0" xfId="0" applyFont="1" applyFill="1"/>
    <xf numFmtId="0" fontId="0" fillId="2" borderId="0" xfId="0" applyFill="1"/>
    <xf numFmtId="0" fontId="0" fillId="2" borderId="0" xfId="0" applyFill="1" applyAlignment="1">
      <alignment horizontal="center"/>
    </xf>
    <xf numFmtId="0" fontId="0" fillId="10" borderId="0" xfId="0" applyFill="1"/>
    <xf numFmtId="14" fontId="10" fillId="2" borderId="0" xfId="0" applyNumberFormat="1" applyFont="1" applyFill="1" applyAlignment="1">
      <alignment horizontal="left"/>
    </xf>
    <xf numFmtId="0" fontId="0" fillId="0" borderId="0" xfId="0" applyAlignment="1">
      <alignment horizontal="left"/>
    </xf>
    <xf numFmtId="43" fontId="0" fillId="0" borderId="0" xfId="0" applyNumberFormat="1"/>
    <xf numFmtId="2" fontId="0" fillId="0" borderId="0" xfId="0" applyNumberFormat="1"/>
    <xf numFmtId="0" fontId="0" fillId="2" borderId="13" xfId="0" applyFill="1" applyBorder="1" applyAlignment="1">
      <alignment vertical="center"/>
    </xf>
    <xf numFmtId="0" fontId="2" fillId="2" borderId="13" xfId="0" applyFont="1" applyFill="1" applyBorder="1" applyAlignment="1">
      <alignment vertical="center"/>
    </xf>
    <xf numFmtId="0" fontId="0" fillId="2" borderId="13" xfId="0" applyFill="1" applyBorder="1" applyAlignment="1">
      <alignment horizontal="center" vertical="center"/>
    </xf>
    <xf numFmtId="0" fontId="12" fillId="2" borderId="13" xfId="0" applyFont="1" applyFill="1" applyBorder="1" applyAlignment="1">
      <alignment vertical="center" wrapText="1"/>
    </xf>
    <xf numFmtId="0" fontId="13" fillId="2" borderId="13" xfId="0" applyFont="1" applyFill="1" applyBorder="1" applyAlignment="1">
      <alignment vertical="center" wrapText="1"/>
    </xf>
    <xf numFmtId="14" fontId="10" fillId="2" borderId="13" xfId="0" applyNumberFormat="1" applyFont="1" applyFill="1" applyBorder="1" applyAlignment="1">
      <alignment horizontal="left" vertical="center"/>
    </xf>
    <xf numFmtId="0" fontId="2" fillId="6" borderId="13" xfId="0" applyFont="1" applyFill="1" applyBorder="1" applyAlignment="1">
      <alignment horizontal="center" vertical="center" wrapText="1"/>
    </xf>
    <xf numFmtId="164" fontId="2" fillId="6" borderId="13" xfId="1" applyNumberFormat="1"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center" vertical="center"/>
    </xf>
    <xf numFmtId="0" fontId="15" fillId="11" borderId="13" xfId="0" applyFont="1" applyFill="1" applyBorder="1" applyAlignment="1">
      <alignment horizontal="center" vertical="center"/>
    </xf>
    <xf numFmtId="0" fontId="16" fillId="11" borderId="13" xfId="0" applyFont="1" applyFill="1" applyBorder="1" applyAlignment="1">
      <alignment vertical="center"/>
    </xf>
    <xf numFmtId="164" fontId="17" fillId="12" borderId="13" xfId="1" applyNumberFormat="1" applyFont="1" applyFill="1" applyBorder="1" applyAlignment="1">
      <alignment vertical="center"/>
    </xf>
    <xf numFmtId="164" fontId="18" fillId="12" borderId="13" xfId="1" applyNumberFormat="1" applyFont="1" applyFill="1" applyBorder="1" applyAlignment="1">
      <alignment vertical="center"/>
    </xf>
    <xf numFmtId="0" fontId="16" fillId="11" borderId="13" xfId="0" applyFont="1" applyFill="1" applyBorder="1" applyAlignment="1">
      <alignment horizontal="center" vertical="center"/>
    </xf>
    <xf numFmtId="0" fontId="19" fillId="13" borderId="13" xfId="0" applyFont="1" applyFill="1" applyBorder="1" applyAlignment="1">
      <alignment vertical="center" wrapText="1"/>
    </xf>
    <xf numFmtId="0" fontId="20" fillId="13" borderId="13" xfId="0" applyFont="1" applyFill="1" applyBorder="1" applyAlignment="1">
      <alignment vertical="center" wrapText="1"/>
    </xf>
    <xf numFmtId="0" fontId="7" fillId="11" borderId="13" xfId="0" applyFont="1" applyFill="1" applyBorder="1" applyAlignment="1">
      <alignment vertical="center"/>
    </xf>
    <xf numFmtId="0" fontId="3" fillId="0" borderId="13" xfId="0" applyFont="1" applyBorder="1" applyAlignment="1">
      <alignment horizontal="left" vertical="center"/>
    </xf>
    <xf numFmtId="0" fontId="19" fillId="14" borderId="13" xfId="0" applyFont="1" applyFill="1" applyBorder="1" applyAlignment="1">
      <alignment vertical="center" wrapText="1"/>
    </xf>
    <xf numFmtId="0" fontId="20" fillId="14" borderId="13" xfId="0" applyFont="1" applyFill="1" applyBorder="1" applyAlignment="1">
      <alignment vertical="center" wrapText="1"/>
    </xf>
    <xf numFmtId="0" fontId="0" fillId="9" borderId="13" xfId="0" applyFill="1" applyBorder="1" applyAlignment="1">
      <alignment vertical="center" wrapText="1"/>
    </xf>
    <xf numFmtId="0" fontId="20" fillId="9" borderId="13" xfId="0" applyFont="1" applyFill="1" applyBorder="1" applyAlignment="1">
      <alignment vertical="center" wrapText="1"/>
    </xf>
    <xf numFmtId="0" fontId="21" fillId="9" borderId="13" xfId="0" applyFont="1" applyFill="1" applyBorder="1" applyAlignment="1">
      <alignment vertical="center" wrapText="1"/>
    </xf>
    <xf numFmtId="0" fontId="22" fillId="9" borderId="13" xfId="0" applyFont="1" applyFill="1" applyBorder="1" applyAlignment="1">
      <alignment vertical="center" wrapText="1"/>
    </xf>
    <xf numFmtId="0" fontId="19" fillId="9" borderId="13" xfId="0" applyFont="1" applyFill="1" applyBorder="1" applyAlignment="1">
      <alignment vertical="center" wrapText="1"/>
    </xf>
    <xf numFmtId="0" fontId="23" fillId="9" borderId="13" xfId="0" applyFont="1" applyFill="1" applyBorder="1" applyAlignment="1">
      <alignment horizontal="left" vertical="center" wrapText="1"/>
    </xf>
    <xf numFmtId="0" fontId="24" fillId="9" borderId="13" xfId="0" applyFont="1" applyFill="1" applyBorder="1" applyAlignment="1">
      <alignment vertical="center" wrapText="1"/>
    </xf>
    <xf numFmtId="0" fontId="25" fillId="9" borderId="13" xfId="0" applyFont="1" applyFill="1" applyBorder="1" applyAlignment="1">
      <alignment vertical="center" wrapText="1"/>
    </xf>
    <xf numFmtId="0" fontId="0" fillId="9" borderId="13" xfId="0" applyFill="1" applyBorder="1" applyAlignment="1">
      <alignment vertical="center"/>
    </xf>
    <xf numFmtId="0" fontId="26" fillId="9" borderId="13" xfId="0" applyFont="1" applyFill="1" applyBorder="1" applyAlignment="1">
      <alignment vertical="center"/>
    </xf>
    <xf numFmtId="0" fontId="27" fillId="11" borderId="13" xfId="0" applyFont="1" applyFill="1" applyBorder="1" applyAlignment="1">
      <alignment vertical="center"/>
    </xf>
    <xf numFmtId="0" fontId="0" fillId="0" borderId="13" xfId="0" applyBorder="1" applyAlignment="1">
      <alignment vertical="center"/>
    </xf>
    <xf numFmtId="0" fontId="19" fillId="14" borderId="13" xfId="0" applyFont="1" applyFill="1" applyBorder="1" applyAlignment="1">
      <alignment vertical="center"/>
    </xf>
    <xf numFmtId="164" fontId="19" fillId="14" borderId="13" xfId="1" applyNumberFormat="1" applyFont="1" applyFill="1" applyBorder="1" applyAlignment="1">
      <alignment vertical="center"/>
    </xf>
    <xf numFmtId="0" fontId="19" fillId="15" borderId="13" xfId="0" applyFont="1" applyFill="1" applyBorder="1" applyAlignment="1">
      <alignment vertical="center" wrapText="1"/>
    </xf>
    <xf numFmtId="0" fontId="20" fillId="15" borderId="13" xfId="0" applyFont="1" applyFill="1" applyBorder="1" applyAlignment="1">
      <alignment vertical="center" wrapText="1"/>
    </xf>
    <xf numFmtId="0" fontId="28" fillId="15" borderId="13" xfId="0" applyFont="1" applyFill="1" applyBorder="1" applyAlignment="1">
      <alignment vertical="center" wrapText="1"/>
    </xf>
    <xf numFmtId="0" fontId="19" fillId="16" borderId="13" xfId="0" applyFont="1" applyFill="1" applyBorder="1" applyAlignment="1">
      <alignment vertical="center" wrapText="1"/>
    </xf>
    <xf numFmtId="0" fontId="20" fillId="16" borderId="13" xfId="0" applyFont="1" applyFill="1" applyBorder="1" applyAlignment="1">
      <alignment vertical="center" wrapText="1"/>
    </xf>
    <xf numFmtId="0" fontId="19" fillId="17" borderId="13" xfId="0" applyFont="1" applyFill="1" applyBorder="1" applyAlignment="1">
      <alignment vertical="center" wrapText="1"/>
    </xf>
    <xf numFmtId="0" fontId="20" fillId="17" borderId="13" xfId="0" applyFont="1" applyFill="1" applyBorder="1" applyAlignment="1">
      <alignment vertical="center" wrapText="1"/>
    </xf>
    <xf numFmtId="0" fontId="19" fillId="18" borderId="13" xfId="0" applyFont="1" applyFill="1" applyBorder="1" applyAlignment="1">
      <alignment vertical="center" wrapText="1"/>
    </xf>
    <xf numFmtId="0" fontId="20" fillId="18" borderId="13" xfId="0" applyFont="1" applyFill="1" applyBorder="1" applyAlignment="1">
      <alignment vertical="center" wrapText="1"/>
    </xf>
    <xf numFmtId="164" fontId="0" fillId="0" borderId="13" xfId="1" applyNumberFormat="1" applyFont="1" applyBorder="1" applyAlignment="1">
      <alignment vertical="center"/>
    </xf>
    <xf numFmtId="0" fontId="12" fillId="0" borderId="13" xfId="0" applyFont="1" applyBorder="1" applyAlignment="1">
      <alignment vertical="center" wrapText="1"/>
    </xf>
    <xf numFmtId="0" fontId="13" fillId="0" borderId="13" xfId="0" applyFont="1" applyBorder="1" applyAlignment="1">
      <alignment vertical="center" wrapText="1"/>
    </xf>
    <xf numFmtId="164" fontId="0" fillId="4" borderId="0" xfId="0" applyNumberFormat="1" applyFill="1" applyAlignment="1">
      <alignment horizontal="center"/>
    </xf>
    <xf numFmtId="164" fontId="2" fillId="4" borderId="0" xfId="0" applyNumberFormat="1" applyFont="1" applyFill="1" applyAlignment="1">
      <alignment horizontal="center"/>
    </xf>
    <xf numFmtId="0" fontId="0" fillId="4" borderId="0" xfId="0" applyFill="1" applyAlignment="1">
      <alignment horizontal="center"/>
    </xf>
    <xf numFmtId="0" fontId="0" fillId="4" borderId="0" xfId="0" applyFill="1"/>
    <xf numFmtId="2" fontId="0" fillId="4" borderId="0" xfId="0" applyNumberFormat="1" applyFill="1"/>
    <xf numFmtId="2" fontId="9" fillId="4" borderId="0" xfId="0" applyNumberFormat="1" applyFont="1" applyFill="1"/>
    <xf numFmtId="2" fontId="2" fillId="4" borderId="0" xfId="0" applyNumberFormat="1" applyFont="1" applyFill="1"/>
    <xf numFmtId="0" fontId="2" fillId="0" borderId="0" xfId="0" applyFont="1"/>
    <xf numFmtId="0" fontId="30" fillId="0" borderId="0" xfId="0" applyFont="1" applyAlignment="1">
      <alignment horizontal="center"/>
    </xf>
    <xf numFmtId="0" fontId="0" fillId="0" borderId="16" xfId="0" applyBorder="1" applyAlignment="1">
      <alignment horizontal="center"/>
    </xf>
    <xf numFmtId="3" fontId="11" fillId="0" borderId="2" xfId="0" applyNumberFormat="1" applyFon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9" fillId="0" borderId="17" xfId="0" applyFont="1" applyBorder="1" applyAlignment="1">
      <alignment horizontal="center"/>
    </xf>
    <xf numFmtId="164" fontId="9" fillId="0" borderId="5" xfId="0" applyNumberFormat="1" applyFont="1" applyBorder="1" applyAlignment="1">
      <alignment horizontal="center"/>
    </xf>
    <xf numFmtId="0" fontId="0" fillId="0" borderId="0" xfId="0" pivotButton="1"/>
    <xf numFmtId="0" fontId="4" fillId="2" borderId="0" xfId="0" applyFont="1" applyFill="1" applyAlignment="1">
      <alignment horizontal="center"/>
    </xf>
    <xf numFmtId="0" fontId="0" fillId="2" borderId="5" xfId="0" applyFill="1" applyBorder="1"/>
    <xf numFmtId="0" fontId="4" fillId="2" borderId="5" xfId="0" applyFont="1" applyFill="1" applyBorder="1" applyAlignment="1">
      <alignment horizontal="center"/>
    </xf>
    <xf numFmtId="14" fontId="10" fillId="2" borderId="5" xfId="0" applyNumberFormat="1" applyFont="1" applyFill="1" applyBorder="1" applyAlignment="1">
      <alignment horizontal="left"/>
    </xf>
    <xf numFmtId="0" fontId="0" fillId="2" borderId="5" xfId="0" applyFill="1" applyBorder="1" applyAlignment="1">
      <alignment horizontal="center"/>
    </xf>
    <xf numFmtId="0" fontId="0" fillId="10" borderId="5" xfId="0" applyFill="1" applyBorder="1"/>
    <xf numFmtId="164" fontId="3" fillId="0" borderId="0" xfId="1" applyNumberFormat="1" applyFont="1" applyBorder="1" applyAlignment="1">
      <alignment vertical="center"/>
    </xf>
    <xf numFmtId="164" fontId="3" fillId="0" borderId="19" xfId="1" applyNumberFormat="1" applyFont="1" applyBorder="1" applyAlignment="1">
      <alignment vertical="center"/>
    </xf>
    <xf numFmtId="164" fontId="3" fillId="0" borderId="20" xfId="1" applyNumberFormat="1" applyFont="1" applyBorder="1" applyAlignment="1">
      <alignment vertical="center"/>
    </xf>
    <xf numFmtId="0" fontId="3" fillId="0" borderId="19" xfId="0" applyFont="1" applyBorder="1" applyAlignment="1">
      <alignment vertical="center"/>
    </xf>
    <xf numFmtId="0" fontId="0" fillId="0" borderId="6" xfId="0" applyBorder="1"/>
    <xf numFmtId="0" fontId="0" fillId="0" borderId="5" xfId="0" applyBorder="1"/>
    <xf numFmtId="0" fontId="0" fillId="0" borderId="17" xfId="0" applyBorder="1"/>
    <xf numFmtId="0" fontId="0" fillId="0" borderId="20" xfId="0" applyBorder="1"/>
    <xf numFmtId="167" fontId="16" fillId="0" borderId="0" xfId="0" applyNumberFormat="1" applyFont="1"/>
    <xf numFmtId="0" fontId="0" fillId="0" borderId="21" xfId="0" applyBorder="1"/>
    <xf numFmtId="167" fontId="0" fillId="0" borderId="0" xfId="0" applyNumberFormat="1"/>
    <xf numFmtId="0" fontId="29" fillId="0" borderId="0" xfId="0" applyFont="1"/>
    <xf numFmtId="167" fontId="29" fillId="0" borderId="0" xfId="0" applyNumberFormat="1" applyFont="1"/>
    <xf numFmtId="0" fontId="29" fillId="0" borderId="21" xfId="0" applyFont="1" applyBorder="1"/>
    <xf numFmtId="0" fontId="0" fillId="0" borderId="3" xfId="0" applyBorder="1"/>
    <xf numFmtId="0" fontId="0" fillId="0" borderId="2" xfId="0" applyBorder="1"/>
    <xf numFmtId="0" fontId="0" fillId="0" borderId="16" xfId="0" applyBorder="1"/>
    <xf numFmtId="0" fontId="3" fillId="0" borderId="5" xfId="0" applyFont="1" applyBorder="1"/>
    <xf numFmtId="0" fontId="16" fillId="0" borderId="0" xfId="0" applyFont="1"/>
    <xf numFmtId="0" fontId="32" fillId="0" borderId="0" xfId="0" applyFont="1"/>
    <xf numFmtId="164" fontId="3" fillId="7" borderId="19" xfId="1" applyNumberFormat="1" applyFont="1" applyFill="1" applyBorder="1" applyAlignment="1">
      <alignment vertical="center"/>
    </xf>
    <xf numFmtId="164" fontId="3" fillId="19" borderId="19" xfId="1" applyNumberFormat="1" applyFont="1" applyFill="1" applyBorder="1" applyAlignment="1">
      <alignment vertical="center"/>
    </xf>
    <xf numFmtId="0" fontId="33" fillId="0" borderId="0" xfId="0" applyFont="1"/>
    <xf numFmtId="0" fontId="3" fillId="10" borderId="0" xfId="0" applyFont="1" applyFill="1" applyAlignment="1">
      <alignment vertical="center"/>
    </xf>
    <xf numFmtId="0" fontId="34" fillId="10" borderId="0" xfId="0" applyFont="1" applyFill="1" applyAlignment="1">
      <alignment vertical="center"/>
    </xf>
    <xf numFmtId="9" fontId="0" fillId="0" borderId="0" xfId="2" applyFont="1"/>
    <xf numFmtId="0" fontId="3" fillId="0" borderId="1" xfId="0" applyFont="1" applyBorder="1" applyAlignment="1">
      <alignment vertical="center"/>
    </xf>
    <xf numFmtId="164" fontId="0" fillId="0" borderId="2" xfId="0" applyNumberFormat="1" applyBorder="1"/>
    <xf numFmtId="164" fontId="3" fillId="19" borderId="1" xfId="1" applyNumberFormat="1" applyFont="1" applyFill="1" applyBorder="1" applyAlignment="1">
      <alignment vertical="center"/>
    </xf>
    <xf numFmtId="164" fontId="0" fillId="0" borderId="16" xfId="1" applyNumberFormat="1" applyFont="1" applyBorder="1"/>
    <xf numFmtId="164" fontId="0" fillId="0" borderId="3" xfId="1" applyNumberFormat="1" applyFont="1" applyBorder="1"/>
    <xf numFmtId="164" fontId="0" fillId="0" borderId="21" xfId="1" applyNumberFormat="1" applyFont="1" applyBorder="1"/>
    <xf numFmtId="164" fontId="0" fillId="0" borderId="20" xfId="1" applyNumberFormat="1" applyFont="1" applyBorder="1"/>
    <xf numFmtId="0" fontId="35" fillId="4" borderId="13" xfId="0" applyFont="1" applyFill="1" applyBorder="1" applyAlignment="1">
      <alignment vertical="center"/>
    </xf>
    <xf numFmtId="164" fontId="35" fillId="4" borderId="18" xfId="1" applyNumberFormat="1" applyFont="1" applyFill="1" applyBorder="1" applyAlignment="1">
      <alignment vertical="center"/>
    </xf>
    <xf numFmtId="164" fontId="35" fillId="4" borderId="15" xfId="1" applyNumberFormat="1" applyFont="1" applyFill="1" applyBorder="1" applyAlignment="1">
      <alignment vertical="center"/>
    </xf>
    <xf numFmtId="164" fontId="2" fillId="4" borderId="13" xfId="1" applyNumberFormat="1" applyFont="1" applyFill="1" applyBorder="1" applyAlignment="1">
      <alignment vertical="center"/>
    </xf>
    <xf numFmtId="164" fontId="2" fillId="0" borderId="18" xfId="0" applyNumberFormat="1" applyFont="1" applyBorder="1"/>
    <xf numFmtId="164" fontId="2" fillId="0" borderId="14" xfId="0" applyNumberFormat="1" applyFont="1" applyBorder="1"/>
    <xf numFmtId="164" fontId="2" fillId="0" borderId="15" xfId="0" applyNumberFormat="1" applyFont="1" applyBorder="1"/>
    <xf numFmtId="0" fontId="2" fillId="0" borderId="0" xfId="0" applyFont="1" applyAlignment="1">
      <alignment vertical="center"/>
    </xf>
    <xf numFmtId="10" fontId="36" fillId="4" borderId="0" xfId="2" applyNumberFormat="1" applyFont="1" applyFill="1" applyAlignment="1">
      <alignment horizontal="center"/>
    </xf>
    <xf numFmtId="0" fontId="31"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lignment horizontal="left" vertical="center" wrapText="1"/>
    </xf>
    <xf numFmtId="0" fontId="4" fillId="0" borderId="5" xfId="0" applyFont="1" applyBorder="1" applyAlignment="1">
      <alignment horizontal="center"/>
    </xf>
  </cellXfs>
  <cellStyles count="3">
    <cellStyle name="Comma" xfId="1" builtinId="3"/>
    <cellStyle name="Normal" xfId="0" builtinId="0"/>
    <cellStyle name="Percent" xfId="2" builtinId="5"/>
  </cellStyles>
  <dxfs count="2">
    <dxf>
      <numFmt numFmtId="164" formatCode="_(* #,##0_);_(* \(#,##0\);_(*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0</xdr:rowOff>
    </xdr:from>
    <xdr:to>
      <xdr:col>13</xdr:col>
      <xdr:colOff>19050</xdr:colOff>
      <xdr:row>60</xdr:row>
      <xdr:rowOff>152400</xdr:rowOff>
    </xdr:to>
    <xdr:pic>
      <xdr:nvPicPr>
        <xdr:cNvPr id="2" name="Picture 8">
          <a:extLst>
            <a:ext uri="{FF2B5EF4-FFF2-40B4-BE49-F238E27FC236}">
              <a16:creationId xmlns:a16="http://schemas.microsoft.com/office/drawing/2014/main" id="{46B1BB37-8F9B-DBE6-FB7D-528FECE9B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992225"/>
          <a:ext cx="7572375"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228600</xdr:colOff>
      <xdr:row>37</xdr:row>
      <xdr:rowOff>123825</xdr:rowOff>
    </xdr:from>
    <xdr:to>
      <xdr:col>22</xdr:col>
      <xdr:colOff>542925</xdr:colOff>
      <xdr:row>62</xdr:row>
      <xdr:rowOff>0</xdr:rowOff>
    </xdr:to>
    <xdr:pic>
      <xdr:nvPicPr>
        <xdr:cNvPr id="3" name="Picture 6">
          <a:extLst>
            <a:ext uri="{FF2B5EF4-FFF2-40B4-BE49-F238E27FC236}">
              <a16:creationId xmlns:a16="http://schemas.microsoft.com/office/drawing/2014/main" id="{736BE802-9669-C650-A9AC-C7ADB703F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01075" y="13925550"/>
          <a:ext cx="5038725" cy="463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0</xdr:colOff>
      <xdr:row>38</xdr:row>
      <xdr:rowOff>0</xdr:rowOff>
    </xdr:from>
    <xdr:to>
      <xdr:col>27</xdr:col>
      <xdr:colOff>390525</xdr:colOff>
      <xdr:row>49</xdr:row>
      <xdr:rowOff>28575</xdr:rowOff>
    </xdr:to>
    <xdr:pic>
      <xdr:nvPicPr>
        <xdr:cNvPr id="4" name="Picture 10">
          <a:extLst>
            <a:ext uri="{FF2B5EF4-FFF2-40B4-BE49-F238E27FC236}">
              <a16:creationId xmlns:a16="http://schemas.microsoft.com/office/drawing/2014/main" id="{D278C5F5-1643-C012-F3F9-D72F4A5AF9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77975" y="13992225"/>
          <a:ext cx="2162175"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32</xdr:col>
      <xdr:colOff>95250</xdr:colOff>
      <xdr:row>38</xdr:row>
      <xdr:rowOff>114300</xdr:rowOff>
    </xdr:from>
    <xdr:to>
      <xdr:col>34</xdr:col>
      <xdr:colOff>523875</xdr:colOff>
      <xdr:row>49</xdr:row>
      <xdr:rowOff>66675</xdr:rowOff>
    </xdr:to>
    <xdr:pic>
      <xdr:nvPicPr>
        <xdr:cNvPr id="5" name="Picture 11">
          <a:extLst>
            <a:ext uri="{FF2B5EF4-FFF2-40B4-BE49-F238E27FC236}">
              <a16:creationId xmlns:a16="http://schemas.microsoft.com/office/drawing/2014/main" id="{1830C995-C6A5-FEE5-47EC-CDD5B76452C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726150" y="14106525"/>
          <a:ext cx="160972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84044</xdr:colOff>
      <xdr:row>51</xdr:row>
      <xdr:rowOff>26334</xdr:rowOff>
    </xdr:from>
    <xdr:to>
      <xdr:col>34</xdr:col>
      <xdr:colOff>369794</xdr:colOff>
      <xdr:row>62</xdr:row>
      <xdr:rowOff>54909</xdr:rowOff>
    </xdr:to>
    <xdr:pic>
      <xdr:nvPicPr>
        <xdr:cNvPr id="6" name="Picture 12">
          <a:extLst>
            <a:ext uri="{FF2B5EF4-FFF2-40B4-BE49-F238E27FC236}">
              <a16:creationId xmlns:a16="http://schemas.microsoft.com/office/drawing/2014/main" id="{70C2EA49-EFD6-A27C-A52D-DE0D8C588C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405162" y="16476569"/>
          <a:ext cx="5855073"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92.793974189815" createdVersion="8" refreshedVersion="8" minRefreshableVersion="3" recordCount="208" xr:uid="{953D1CC3-7BC6-4E31-B6CE-9BB639603EBD}">
  <cacheSource type="worksheet">
    <worksheetSource ref="A4:I217" sheet="IT CapEx Grouping (Working)"/>
  </cacheSource>
  <cacheFields count="9">
    <cacheField name="Year" numFmtId="0">
      <sharedItems containsBlank="1" count="5">
        <s v="2022 Actual"/>
        <s v="2023 Actual"/>
        <s v="2024 Budget"/>
        <s v="2025 Budget"/>
        <m/>
      </sharedItems>
    </cacheField>
    <cacheField name="Tower" numFmtId="0">
      <sharedItems containsBlank="1" count="5">
        <s v="IT Security"/>
        <s v="IT Operations"/>
        <s v="BIS IT &amp; Corporate"/>
        <s v="Other"/>
        <m/>
      </sharedItems>
    </cacheField>
    <cacheField name="Split Capital" numFmtId="0">
      <sharedItems containsBlank="1" count="3">
        <m/>
        <s v=" "/>
        <s v="Yes"/>
      </sharedItems>
    </cacheField>
    <cacheField name="Funding Project Number" numFmtId="0">
      <sharedItems containsBlank="1" count="176">
        <s v="NCP-14088"/>
        <s v="NCP-15727"/>
        <s v="NCP-15728"/>
        <s v="NCP-15654"/>
        <s v="NCP-16156"/>
        <s v="NCP-15954"/>
        <s v="NCP-15739"/>
        <s v="NCP-15270"/>
        <s v="NCP-16219"/>
        <s v="NCP-15673"/>
        <s v="NCP-16144"/>
        <s v="NCP-15672"/>
        <s v="NCP-16147"/>
        <s v="NCP-16228"/>
        <s v="NCP-16089"/>
        <s v="NCP-15887"/>
        <s v="NCP-15869"/>
        <s v="NCP-15690"/>
        <s v="NCP-16021"/>
        <s v="NCP-16584"/>
        <s v="NCP-16041"/>
        <s v="NCP-15269"/>
        <s v="NCP-15851"/>
        <s v="NCP-16800"/>
        <s v="NCP-16445"/>
        <s v="NCP-15888"/>
        <s v="NCP-16353"/>
        <s v="NCP-15956"/>
        <s v="NCP-16756"/>
        <s v="NCP-16838"/>
        <s v="NCP-16022"/>
        <s v="NCP-16748"/>
        <s v="NCP-15870"/>
        <s v="NCP-15889"/>
        <s v="NCP-16042"/>
        <s v="NCP-16468"/>
        <s v="NCP-16754"/>
        <s v="NCP-15853"/>
        <s v="NCP-16469"/>
        <s v="NCP-16043"/>
        <s v="NCP-16508"/>
        <s v="NCP-16495"/>
        <s v="NCP-16023"/>
        <s v="NCP-16016"/>
        <s v="NCP-16463"/>
        <s v="NCP-16459"/>
        <s v="NCP-16749"/>
        <s v="NCP-16025"/>
        <s v="NCP-15745"/>
        <s v="NCP-16150"/>
        <s v="NCP-15684"/>
        <s v="NCP-16094"/>
        <s v="NCP-15679"/>
        <s v="NCP-15732"/>
        <s v="NCP-15730"/>
        <s v="NCP-15734"/>
        <s v="NCP-16635"/>
        <s v="NCP-15731"/>
        <s v="NCP-08966"/>
        <s v="NCP-15736"/>
        <s v="NCP-15656"/>
        <s v="NCP-15733"/>
        <s v="NCP-15995"/>
        <s v="NCP-16424"/>
        <s v="NCP-15743"/>
        <s v="NCP-15683"/>
        <s v="NCP-16091"/>
        <s v="NCP-15953"/>
        <s v="NCP-15678"/>
        <s v="NCP-16434"/>
        <s v="NCP-15837"/>
        <s v="NCP-15896"/>
        <s v="NCP-15890"/>
        <s v="NCP-15893"/>
        <s v="NCP-15839"/>
        <s v="NCP-16591"/>
        <s v="NCP-15826"/>
        <s v="NCP-15899"/>
        <s v="NCP-16437"/>
        <s v="NCP-16439"/>
        <s v="NCP-16433"/>
        <s v="NCP-15848"/>
        <s v="NCP-16143"/>
        <s v="NCP-16720"/>
        <s v="NCP-15897"/>
        <s v="NCP-15891"/>
        <s v="NCP-15894"/>
        <s v="NCP-16369"/>
        <s v="NCP-15900"/>
        <s v="NCP-16845"/>
        <s v="NCP-16850"/>
        <s v="NCP-16755"/>
        <s v="NCP-16479"/>
        <s v="NCP-16483"/>
        <s v="NCP-16488"/>
        <s v="NCP-16700"/>
        <s v="NCP-06501"/>
        <s v="NCP-15867"/>
        <s v="NCP-15849"/>
        <s v="NCP-15845"/>
        <s v="NCP-16448"/>
        <s v="NCP-15838"/>
        <s v="NCP-15898"/>
        <s v="NCP-15895"/>
        <s v="NCP-15892"/>
        <s v="NCP-15901"/>
        <s v="NCP-15840"/>
        <s v="NCP-16476"/>
        <s v="NCP-16484"/>
        <s v="NCP-16480"/>
        <s v="NCP-15829"/>
        <s v="NCP-15830"/>
        <s v="NCP-16489"/>
        <s v="NCP-16492"/>
        <s v="NCP-15850"/>
        <s v="NCP-16477"/>
        <s v="NCP-16046"/>
        <s v="NCP-15868"/>
        <s v="NCP-16504"/>
        <s v="NCP-16503"/>
        <s v="NCP-15753"/>
        <s v="NCP-16606"/>
        <s v="NCP-16425"/>
        <s v="NCP-15873"/>
        <s v="NCP-15874"/>
        <s v="NCP-16344"/>
        <s v="NCP-15879"/>
        <s v="NCP-15875"/>
        <s v="NCP-16436"/>
        <s v="NCP-16583"/>
        <s v="NCP-16839"/>
        <s v="NCP-16846"/>
        <s v="NCP-16505"/>
        <s v="NCP-16030"/>
        <s v="NCP-16840"/>
        <s v="NCP-16031"/>
        <s v="NCP-15872"/>
        <s v="NCP-16650"/>
        <s v="NCP-16532"/>
        <s v="NCP-16155"/>
        <s v="NCP-15763"/>
        <s v="NCP-16220"/>
        <s v="NCP-16634"/>
        <s v="NCP-15677"/>
        <s v="NCP-16148"/>
        <s v="NCP-16907"/>
        <s v="NCP-15831"/>
        <s v="NCP-16346"/>
        <s v="NCP-15841"/>
        <s v="NCP-16837"/>
        <s v="NCP-15832"/>
        <s v="NCP-16763"/>
        <s v="NCP-16719"/>
        <s v="NCP-16629"/>
        <s v="NCP-16641"/>
        <s v="NCP-16570"/>
        <s v="NCP-16642"/>
        <s v="NCP-16090"/>
        <s v="NCP-16154"/>
        <s v="NCP-16145"/>
        <s v="NCP-16580"/>
        <s v="NCP-15637"/>
        <s v="NCP-16581"/>
        <s v="NCP-16579"/>
        <s v="NCP-16836"/>
        <s v="NCP-16736"/>
        <s v="NCP-15639"/>
        <s v="NCP-16762"/>
        <s v="NCP-16338"/>
        <s v="NCP-15641"/>
        <s v="NCP-16737"/>
        <s v="NCP-16151"/>
        <s v="NCP-16830"/>
        <s v="NCP-16473"/>
        <s v="NCP-16455"/>
        <m/>
      </sharedItems>
    </cacheField>
    <cacheField name="Funding Project Descritpion" numFmtId="0">
      <sharedItems containsBlank="1" count="176">
        <s v="Cyber Security Framework"/>
        <s v="Enterprise Data Backup 2021"/>
        <s v="Enterprise Data Backup 2022"/>
        <s v="SOAR - MDR - MSSP"/>
        <s v="Upgrd Firewall Shared Equip 2022"/>
        <s v="Security Tools 2021"/>
        <s v="Firewall Equip Upgrd TEC Only 2021"/>
        <s v="Enterprise Vulnerability Management"/>
        <s v="CSOC Security Architecture Improv"/>
        <s v="User Provisioning Automation 2022"/>
        <s v="Corporate System Hardening Phase 2"/>
        <s v="User Provisioning Automation 2021"/>
        <s v="PGP Server Encryption"/>
        <s v="Access Admin Furniture 2022"/>
        <s v="Corporate System Hardening Phase 1"/>
        <s v="Enterprise Data Backup 2023"/>
        <s v="SIEM Repl/Enhancement - CORP 2023"/>
        <s v="SIEM Repl/Enhancement - CORP 2022"/>
        <s v="Security Tools 2023"/>
        <s v="Patch Mgmnt Enh/Repl Corporate 2023"/>
        <s v="Firewall Equip Upgrd TEC Only 2023"/>
        <s v="Threat Intelligence Platform"/>
        <s v="Incident Response Forensic Sol 2023"/>
        <s v="Privileged Access Management 2023"/>
        <s v="Security Admin Enhancements 2023"/>
        <s v="Enterprise Data Backup 2024"/>
        <s v="Firewall Equip Upgrd TEC Only 2024"/>
        <s v="Upgrd Frwl Shrd Equip FL Ops 2024"/>
        <s v="Cyber Security Framework V2"/>
        <s v="Enterprise Threat &amp; Vul Mgmt Progrm"/>
        <s v="Security Tools 2024"/>
        <s v="SOAR - MDR - MSSP 2024"/>
        <s v="SIEM Repl/Enhancement - CORP 2024"/>
        <s v="Enterprise Data Backup 2025"/>
        <s v="Firewall Equip Upgrade TEC Only 2025"/>
        <s v="Patch Management Enh/Repl 2024"/>
        <s v="Patch Management Enhancements 2024"/>
        <s v="Incident Response Forensic Sol 2025"/>
        <s v="Patch Management Enh/Repl 2025"/>
        <s v="Upgrd Frwl Shrd Equip FL Ops 2025"/>
        <s v="Pentesting Automation"/>
        <s v="Risk Mgmnt Framework Automation"/>
        <s v="Security Tools 2025"/>
        <s v="User Provisioning Automation 2025"/>
        <s v="Security Vulnerability Mgmnt 2025"/>
        <s v="Security Admin Enhancements 2025"/>
        <s v="SOAR - MDR - MSSP 2025"/>
        <s v="SIEM Repl/Enhancement - CORP 2025"/>
        <s v="ERP Enhancements 2021"/>
        <s v="Biztalk Interface Migration"/>
        <s v="IT Computers - Asset Mgmnt 2022"/>
        <s v="PC Hardware Refresh 2021"/>
        <s v="SQL Server Upgrades 2021"/>
        <s v="Ntwrk Transport Cptl LAN/WAN 2022"/>
        <s v="Expand SAN Storage 2022"/>
        <s v="Network Server Capital 2022"/>
        <s v="Net Backup Crit Hardening HW 2022"/>
        <s v="Ntwrk Transport Cptl LAN/WAN 2021"/>
        <s v="Network Server Capital 2020"/>
        <s v="Upgrade Vmware Environment 2022"/>
        <s v="Exchange Upgrade &amp; Conv to Cloud"/>
        <s v="Network Server Capital 2021"/>
        <s v="CUCM Upgrades Rel 14"/>
        <s v="A/V Upgrades &amp; Replacements 2022"/>
        <s v="SAP Hardware Refresh 2021"/>
        <s v="IT Computers - Asset Mgmnt 2021"/>
        <s v="Business Objects Upgrade 2021"/>
        <s v="SAP Encryption and Backup 2021"/>
        <s v="BizTalk Upgrades 2021"/>
        <s v="Service Desk Automation 2023"/>
        <s v="BizTalk Upgrades 2023"/>
        <s v="Network Server Capital 2023"/>
        <s v="Expand SAN Storage 2023"/>
        <s v="NtwrkTransport Cptl LAN/WAN 2023"/>
        <s v="SQL Server Upgrades 2023"/>
        <s v="HPE Hardware Upgrade for ES"/>
        <s v="PC Infrastructure Repl (MDT) 2023"/>
        <s v="Upgrade Vmware Environment 2023"/>
        <s v="A/V Upg &amp; Repl 2023"/>
        <s v="In-building Mobile Signal 2023"/>
        <s v="Network Topology/Mapping 2023"/>
        <s v="IT Computers - Asset Mgmnt 2023"/>
        <s v="ERP Hardware Refresh 2022"/>
        <s v="Corporate Systems Refresh 2024"/>
        <s v="Network Server Capital 2024"/>
        <s v="Expand SAN Storage 2024"/>
        <s v="NtwrkTransport Cptl LAN/WAN 2024"/>
        <s v="SQL Server Upgrades 2024"/>
        <s v="Upgrade Vmware Environment 2024"/>
        <s v="Ntwrk Infra Montring Rpl/Enh - CORP"/>
        <s v="Disaster Recovery Hardening"/>
        <s v="Oracle Upgrades 2024"/>
        <s v="A/V Upg &amp; Replacemnts 2024"/>
        <s v="UC - Upgrades 2024"/>
        <s v="Collaboration Automation 2024"/>
        <s v="Recording Systems Replacement 2024"/>
        <s v="NetBackup Upgrade"/>
        <s v="IT - Misc Hardware 2024"/>
        <s v="IT Computers - Asset Mgmnt 2024"/>
        <s v="Replace Network Printers 2024"/>
        <s v="TaaS Automation / Enhancements 2024"/>
        <s v="BizTalk Upgrades 2025"/>
        <s v="Network Server Capital 2025"/>
        <s v="NtwrkTransport Cptl LAN/WAN 2025"/>
        <s v="Expand SAN Storage 2025"/>
        <s v="Upgrade Vmware Environment 2025"/>
        <s v="SQL Server Upgrades 2025"/>
        <s v="Wireless Infrastructure Refresh 25"/>
        <s v="UC - Upgrades 2025"/>
        <s v="A/V Upg &amp; Replacemnts 2025"/>
        <s v="Cloud Strategy Implementation 2024"/>
        <s v="Cloud Strategy Implementation 2025"/>
        <s v="Collaboration Automation 2025"/>
        <s v="Sonexis Conf Bridge Upgrade 2025"/>
        <s v="IT Computers - Asset Mgmnt 2025"/>
        <s v="Oracle Database Upgrades 2025"/>
        <s v="Load Balancer Upgrade 2025"/>
        <s v="IT - Misc Hardware 2025"/>
        <s v="Enterprise Program Mgt (PWA Repl)"/>
        <s v="TaaS Automation / Enhancements - 25"/>
        <s v="2021 UC - Non-Fiber"/>
        <s v="CMDB Phase II 2023 Shared"/>
        <s v="In-building Mobile Signal"/>
        <s v="SIEM Repl/Enhancement - NERC 2023"/>
        <s v="SIEM Repl/Enhancement - NERC 2024"/>
        <s v="NERC - User Provisioning 2025"/>
        <s v="Security Tools - NERC 2025"/>
        <s v="SIEM Repl/Enhancement - NERC 2025"/>
        <s v="NERC CIP Patch Mngmnt AssurX 2023"/>
        <s v="NERC CIP Patch Mgmt ENH/Replac 2023"/>
        <s v="Assurx NERC-CIP Patch Proc Impr P2"/>
        <s v="Ntwrk Infra Montring Rpl/Enh - NERC"/>
        <s v="NERC CIP Supply Chain Risk Mgt - Lo"/>
        <s v="NERC CIP Virtualization 2024"/>
        <s v="Substation Subnet"/>
        <s v="NERC CIP Virtualization 2025"/>
        <s v="NERC CIP Compliance 2025"/>
        <s v="Compliance Reporting Connects/Rpts"/>
        <s v="PWA Enhancements 2022"/>
        <s v="TaaS Automation / Enhancements 2022"/>
        <s v="Open Text Stream Svr Upgrade 2022"/>
        <s v="Open Text Upgrade 2022"/>
        <s v="Caseworks 2022"/>
        <s v="SharePoint Upgrade 2021"/>
        <s v="Portal Collab &amp; SharePoint Enhance"/>
        <s v="IT PMO - Back to Basics"/>
        <s v="SharePoint Upgrade 2023"/>
        <s v="SharePoint Upgrade 2024"/>
        <s v="Open Text Upgrade 2024"/>
        <s v="Contractor Mgmt Solution"/>
        <s v="SharePoint Upgrade 2025"/>
        <s v="Data Gov Implement and Enh 2025"/>
        <s v="Corporate Portfolio Transformation "/>
        <s v="Blue Prism BOT Dashboard"/>
        <s v="Lighting Bot SW 2022 TEC"/>
        <s v="Process Automation Implement 2023"/>
        <s v="Redwood RunMyJobs Imp SW 2022"/>
        <s v="BW/4HANA Upgrade 2021"/>
        <s v="2022 ERP Technical Enhancement"/>
        <s v="Solution Manager Phase 2"/>
        <s v="SAP Business Process Design 2023"/>
        <s v="ERP Technical Enhancements 2023"/>
        <s v="SAP SupportPack Implementation 2023"/>
        <s v="CRB Data Refresh and Copy 2023"/>
        <s v="SAP Support Pack Imp (CRB)"/>
        <s v="Solution Manager Enhancements 2024"/>
        <s v="ERP Enhancements 2024"/>
        <s v="Data Strategy Implementation 2025"/>
        <s v="ERP Portfolio Optimization 2025"/>
        <s v="ERP Enhancements 2025"/>
        <s v="Solution Manager Enhancements 2025"/>
        <s v="IT &quot;ServiceNow&quot; Implementation"/>
        <s v="Service Now ITSM Replacement"/>
        <s v="Service Desk Automation 2025"/>
        <s v="ServiceNow Enhancements 2025"/>
        <m/>
      </sharedItems>
    </cacheField>
    <cacheField name="Gross Amount" numFmtId="164">
      <sharedItems containsString="0" containsBlank="1" containsNumber="1" minValue="2000" maxValue="6699999.9999999981" count="45">
        <m/>
        <n v="600000"/>
        <n v="75000"/>
        <n v="50000"/>
        <n v="6699999.9999999981"/>
        <n v="2300000"/>
        <n v="500000"/>
        <n v="330280"/>
        <n v="200000"/>
        <n v="146000"/>
        <n v="77000"/>
        <n v="379000"/>
        <n v="300000"/>
        <n v="250000"/>
        <n v="3000000"/>
        <n v="2000000"/>
        <n v="150000"/>
        <n v="399999.99999999988"/>
        <n v="2175000"/>
        <n v="1652000"/>
        <n v="1575000"/>
        <n v="1110000"/>
        <n v="700000"/>
        <n v="100000"/>
        <n v="30000"/>
        <n v="25000"/>
        <n v="15000"/>
        <n v="260000"/>
        <n v="2100000"/>
        <n v="950000"/>
        <n v="775000"/>
        <n v="550000"/>
        <n v="350000"/>
        <n v="320000"/>
        <n v="2000"/>
        <n v="400000"/>
        <n v="520000"/>
        <n v="120000"/>
        <n v="499999.99999999988"/>
        <n v="1250000"/>
        <n v="1000000"/>
        <n v="697000"/>
        <n v="249999.99999999997"/>
        <n v="750000"/>
        <n v="4105818"/>
      </sharedItems>
    </cacheField>
    <cacheField name="TEC Amount" numFmtId="164">
      <sharedItems containsString="0" containsBlank="1" containsNumber="1" minValue="-213060.29" maxValue="6700000"/>
    </cacheField>
    <cacheField name="Project/Blanket Title " numFmtId="0">
      <sharedItems containsBlank="1" count="7">
        <s v="Cyber Security Upgrades"/>
        <s v="IT Infrastructure Upgrades (data center, servers, network, database, OS)"/>
        <s v="NERC CIP Enhancements and Upgrades"/>
        <s v="Non-ERP Corporate Updates and Enhancements"/>
        <s v="SAP ERP and Customer System Enhancements and Upgrades"/>
        <s v="Service Now"/>
        <m/>
      </sharedItems>
    </cacheField>
    <cacheField name="Why is this reasonable and prudent? (Why is it needed, impact on workforce, benefits to customers?)"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92.794194444446" createdVersion="8" refreshedVersion="8" minRefreshableVersion="3" recordCount="208" xr:uid="{7503FF62-528C-435E-AFF6-64C558BD10FC}">
  <cacheSource type="worksheet">
    <worksheetSource ref="A4:I213" sheet="IT CapEx Grouping (Working)"/>
  </cacheSource>
  <cacheFields count="9">
    <cacheField name="Year" numFmtId="0">
      <sharedItems containsBlank="1" count="5">
        <s v="2022 Actual"/>
        <s v="2023 Actual"/>
        <s v="2024 Budget"/>
        <s v="2025 Budget"/>
        <m/>
      </sharedItems>
    </cacheField>
    <cacheField name="Tower" numFmtId="0">
      <sharedItems containsBlank="1" count="5">
        <s v="IT Security"/>
        <s v="IT Operations"/>
        <s v="BIS IT &amp; Corporate"/>
        <s v="Other"/>
        <m/>
      </sharedItems>
    </cacheField>
    <cacheField name="Split Capital" numFmtId="0">
      <sharedItems containsBlank="1" count="3">
        <m/>
        <s v=" "/>
        <s v="Yes"/>
      </sharedItems>
    </cacheField>
    <cacheField name="Funding Project Number" numFmtId="0">
      <sharedItems containsBlank="1" count="176">
        <s v="NCP-14088"/>
        <s v="NCP-15727"/>
        <s v="NCP-15728"/>
        <s v="NCP-15654"/>
        <s v="NCP-16156"/>
        <s v="NCP-15954"/>
        <s v="NCP-15739"/>
        <s v="NCP-15270"/>
        <s v="NCP-16219"/>
        <s v="NCP-15673"/>
        <s v="NCP-16144"/>
        <s v="NCP-15672"/>
        <s v="NCP-16147"/>
        <s v="NCP-16228"/>
        <s v="NCP-16089"/>
        <s v="NCP-15887"/>
        <s v="NCP-15869"/>
        <s v="NCP-15690"/>
        <s v="NCP-16021"/>
        <s v="NCP-16584"/>
        <s v="NCP-16041"/>
        <s v="NCP-15269"/>
        <s v="NCP-15851"/>
        <s v="NCP-16800"/>
        <s v="NCP-16445"/>
        <s v="NCP-15888"/>
        <s v="NCP-16353"/>
        <s v="NCP-15956"/>
        <s v="NCP-16756"/>
        <s v="NCP-16838"/>
        <s v="NCP-16022"/>
        <s v="NCP-16748"/>
        <s v="NCP-15870"/>
        <s v="NCP-15889"/>
        <s v="NCP-16042"/>
        <s v="NCP-16468"/>
        <s v="NCP-16754"/>
        <s v="NCP-15853"/>
        <s v="NCP-16469"/>
        <s v="NCP-16043"/>
        <s v="NCP-16508"/>
        <s v="NCP-16495"/>
        <s v="NCP-16023"/>
        <s v="NCP-16016"/>
        <s v="NCP-16463"/>
        <s v="NCP-16459"/>
        <s v="NCP-16749"/>
        <s v="NCP-16025"/>
        <s v="NCP-15745"/>
        <s v="NCP-16150"/>
        <s v="NCP-15684"/>
        <s v="NCP-16094"/>
        <s v="NCP-15679"/>
        <s v="NCP-15732"/>
        <s v="NCP-15730"/>
        <s v="NCP-15734"/>
        <s v="NCP-16635"/>
        <s v="NCP-15731"/>
        <s v="NCP-08966"/>
        <s v="NCP-15736"/>
        <s v="NCP-15656"/>
        <s v="NCP-15733"/>
        <s v="NCP-15995"/>
        <s v="NCP-16424"/>
        <s v="NCP-15743"/>
        <s v="NCP-15683"/>
        <s v="NCP-16091"/>
        <s v="NCP-15953"/>
        <s v="NCP-15678"/>
        <s v="NCP-16434"/>
        <s v="NCP-15837"/>
        <s v="NCP-15896"/>
        <s v="NCP-15890"/>
        <s v="NCP-15893"/>
        <s v="NCP-15839"/>
        <s v="NCP-16591"/>
        <s v="NCP-15826"/>
        <s v="NCP-15899"/>
        <s v="NCP-16437"/>
        <s v="NCP-16439"/>
        <s v="NCP-16433"/>
        <s v="NCP-15848"/>
        <s v="NCP-16143"/>
        <s v="NCP-16720"/>
        <s v="NCP-15897"/>
        <s v="NCP-15891"/>
        <s v="NCP-15894"/>
        <s v="NCP-16369"/>
        <s v="NCP-15900"/>
        <s v="NCP-16845"/>
        <s v="NCP-16850"/>
        <s v="NCP-16755"/>
        <s v="NCP-16479"/>
        <s v="NCP-16483"/>
        <s v="NCP-16488"/>
        <s v="NCP-16700"/>
        <s v="NCP-06501"/>
        <s v="NCP-15867"/>
        <s v="NCP-15849"/>
        <s v="NCP-15845"/>
        <s v="NCP-16448"/>
        <s v="NCP-15838"/>
        <s v="NCP-15898"/>
        <s v="NCP-15895"/>
        <s v="NCP-15892"/>
        <s v="NCP-15901"/>
        <s v="NCP-15840"/>
        <s v="NCP-16476"/>
        <s v="NCP-16484"/>
        <s v="NCP-16480"/>
        <s v="NCP-15829"/>
        <s v="NCP-15830"/>
        <s v="NCP-16489"/>
        <s v="NCP-16492"/>
        <s v="NCP-15850"/>
        <s v="NCP-16477"/>
        <s v="NCP-16046"/>
        <s v="NCP-15868"/>
        <s v="NCP-16504"/>
        <s v="NCP-16503"/>
        <s v="NCP-15753"/>
        <s v="NCP-16606"/>
        <s v="NCP-16425"/>
        <s v="NCP-15873"/>
        <s v="NCP-15874"/>
        <s v="NCP-16344"/>
        <s v="NCP-15879"/>
        <s v="NCP-15875"/>
        <s v="NCP-16436"/>
        <s v="NCP-16583"/>
        <s v="NCP-16839"/>
        <s v="NCP-16846"/>
        <s v="NCP-16505"/>
        <s v="NCP-16030"/>
        <s v="NCP-16840"/>
        <s v="NCP-16031"/>
        <s v="NCP-15872"/>
        <s v="NCP-16650"/>
        <s v="NCP-16532"/>
        <s v="NCP-16155"/>
        <s v="NCP-15763"/>
        <s v="NCP-16220"/>
        <s v="NCP-16634"/>
        <s v="NCP-15677"/>
        <s v="NCP-16148"/>
        <s v="NCP-16907"/>
        <s v="NCP-15831"/>
        <s v="NCP-16346"/>
        <s v="NCP-15841"/>
        <s v="NCP-16837"/>
        <s v="NCP-15832"/>
        <s v="NCP-16763"/>
        <s v="NCP-16719"/>
        <s v="NCP-16629"/>
        <s v="NCP-16641"/>
        <s v="NCP-16570"/>
        <s v="NCP-16642"/>
        <s v="NCP-16090"/>
        <s v="NCP-16154"/>
        <s v="NCP-16145"/>
        <s v="NCP-16580"/>
        <s v="NCP-15637"/>
        <s v="NCP-16581"/>
        <s v="NCP-16579"/>
        <s v="NCP-16836"/>
        <s v="NCP-16736"/>
        <s v="NCP-15639"/>
        <s v="NCP-16762"/>
        <s v="NCP-16338"/>
        <s v="NCP-15641"/>
        <s v="NCP-16737"/>
        <s v="NCP-16151"/>
        <s v="NCP-16830"/>
        <s v="NCP-16473"/>
        <s v="NCP-16455"/>
        <m/>
      </sharedItems>
    </cacheField>
    <cacheField name="Funding Project Descritpion" numFmtId="0">
      <sharedItems containsBlank="1" count="176">
        <s v="Cyber Security Framework"/>
        <s v="Enterprise Data Backup 2021"/>
        <s v="Enterprise Data Backup 2022"/>
        <s v="SOAR - MDR - MSSP"/>
        <s v="Upgrd Firewall Shared Equip 2022"/>
        <s v="Security Tools 2021"/>
        <s v="Firewall Equip Upgrd TEC Only 2021"/>
        <s v="Enterprise Vulnerability Management"/>
        <s v="CSOC Security Architecture Improv"/>
        <s v="User Provisioning Automation 2022"/>
        <s v="Corporate System Hardening Phase 2"/>
        <s v="User Provisioning Automation 2021"/>
        <s v="PGP Server Encryption"/>
        <s v="Access Admin Furniture 2022"/>
        <s v="Corporate System Hardening Phase 1"/>
        <s v="Enterprise Data Backup 2023"/>
        <s v="SIEM Repl/Enhancement - CORP 2023"/>
        <s v="SIEM Repl/Enhancement - CORP 2022"/>
        <s v="Security Tools 2023"/>
        <s v="Patch Mgmnt Enh/Repl Corporate 2023"/>
        <s v="Firewall Equip Upgrd TEC Only 2023"/>
        <s v="Threat Intelligence Platform"/>
        <s v="Incident Response Forensic Sol 2023"/>
        <s v="Privileged Access Management 2023"/>
        <s v="Security Admin Enhancements 2023"/>
        <s v="Enterprise Data Backup 2024"/>
        <s v="Firewall Equip Upgrd TEC Only 2024"/>
        <s v="Upgrd Frwl Shrd Equip FL Ops 2024"/>
        <s v="Cyber Security Framework V2"/>
        <s v="Enterprise Threat &amp; Vul Mgmt Progrm"/>
        <s v="Security Tools 2024"/>
        <s v="SOAR - MDR - MSSP 2024"/>
        <s v="SIEM Repl/Enhancement - CORP 2024"/>
        <s v="Enterprise Data Backup 2025"/>
        <s v="Firewall Equip Upgrade TEC Only 2025"/>
        <s v="Patch Management Enh/Repl 2024"/>
        <s v="Patch Management Enhancements 2024"/>
        <s v="Incident Response Forensic Sol 2025"/>
        <s v="Patch Management Enh/Repl 2025"/>
        <s v="Upgrd Frwl Shrd Equip FL Ops 2025"/>
        <s v="Pentesting Automation"/>
        <s v="Risk Mgmnt Framework Automation"/>
        <s v="Security Tools 2025"/>
        <s v="User Provisioning Automation 2025"/>
        <s v="Security Vulnerability Mgmnt 2025"/>
        <s v="Security Admin Enhancements 2025"/>
        <s v="SOAR - MDR - MSSP 2025"/>
        <s v="SIEM Repl/Enhancement - CORP 2025"/>
        <s v="ERP Enhancements 2021"/>
        <s v="Biztalk Interface Migration"/>
        <s v="IT Computers - Asset Mgmnt 2022"/>
        <s v="PC Hardware Refresh 2021"/>
        <s v="SQL Server Upgrades 2021"/>
        <s v="Ntwrk Transport Cptl LAN/WAN 2022"/>
        <s v="Expand SAN Storage 2022"/>
        <s v="Network Server Capital 2022"/>
        <s v="Net Backup Crit Hardening HW 2022"/>
        <s v="Ntwrk Transport Cptl LAN/WAN 2021"/>
        <s v="Network Server Capital 2020"/>
        <s v="Upgrade Vmware Environment 2022"/>
        <s v="Exchange Upgrade &amp; Conv to Cloud"/>
        <s v="Network Server Capital 2021"/>
        <s v="CUCM Upgrades Rel 14"/>
        <s v="A/V Upgrades &amp; Replacements 2022"/>
        <s v="SAP Hardware Refresh 2021"/>
        <s v="IT Computers - Asset Mgmnt 2021"/>
        <s v="Business Objects Upgrade 2021"/>
        <s v="SAP Encryption and Backup 2021"/>
        <s v="BizTalk Upgrades 2021"/>
        <s v="Service Desk Automation 2023"/>
        <s v="BizTalk Upgrades 2023"/>
        <s v="Network Server Capital 2023"/>
        <s v="Expand SAN Storage 2023"/>
        <s v="NtwrkTransport Cptl LAN/WAN 2023"/>
        <s v="SQL Server Upgrades 2023"/>
        <s v="HPE Hardware Upgrade for ES"/>
        <s v="PC Infrastructure Repl (MDT) 2023"/>
        <s v="Upgrade Vmware Environment 2023"/>
        <s v="A/V Upg &amp; Repl 2023"/>
        <s v="In-building Mobile Signal 2023"/>
        <s v="Network Topology/Mapping 2023"/>
        <s v="IT Computers - Asset Mgmnt 2023"/>
        <s v="ERP Hardware Refresh 2022"/>
        <s v="Corporate Systems Refresh 2024"/>
        <s v="Network Server Capital 2024"/>
        <s v="Expand SAN Storage 2024"/>
        <s v="NtwrkTransport Cptl LAN/WAN 2024"/>
        <s v="SQL Server Upgrades 2024"/>
        <s v="Upgrade Vmware Environment 2024"/>
        <s v="Ntwrk Infra Montring Rpl/Enh - CORP"/>
        <s v="Disaster Recovery Hardening"/>
        <s v="Oracle Upgrades 2024"/>
        <s v="A/V Upg &amp; Replacemnts 2024"/>
        <s v="UC - Upgrades 2024"/>
        <s v="Collaboration Automation 2024"/>
        <s v="Recording Systems Replacement 2024"/>
        <s v="NetBackup Upgrade"/>
        <s v="IT - Misc Hardware 2024"/>
        <s v="IT Computers - Asset Mgmnt 2024"/>
        <s v="Replace Network Printers 2024"/>
        <s v="TaaS Automation / Enhancements 2024"/>
        <s v="BizTalk Upgrades 2025"/>
        <s v="Network Server Capital 2025"/>
        <s v="NtwrkTransport Cptl LAN/WAN 2025"/>
        <s v="Expand SAN Storage 2025"/>
        <s v="Upgrade Vmware Environment 2025"/>
        <s v="SQL Server Upgrades 2025"/>
        <s v="Wireless Infrastructure Refresh 25"/>
        <s v="UC - Upgrades 2025"/>
        <s v="A/V Upg &amp; Replacemnts 2025"/>
        <s v="Cloud Strategy Implementation 2024"/>
        <s v="Cloud Strategy Implementation 2025"/>
        <s v="Collaboration Automation 2025"/>
        <s v="Sonexis Conf Bridge Upgrade 2025"/>
        <s v="IT Computers - Asset Mgmnt 2025"/>
        <s v="Oracle Database Upgrades 2025"/>
        <s v="Load Balancer Upgrade 2025"/>
        <s v="IT - Misc Hardware 2025"/>
        <s v="Enterprise Program Mgt (PWA Repl)"/>
        <s v="TaaS Automation / Enhancements - 25"/>
        <s v="2021 UC - Non-Fiber"/>
        <s v="CMDB Phase II 2023 Shared"/>
        <s v="In-building Mobile Signal"/>
        <s v="SIEM Repl/Enhancement - NERC 2023"/>
        <s v="SIEM Repl/Enhancement - NERC 2024"/>
        <s v="NERC - User Provisioning 2025"/>
        <s v="Security Tools - NERC 2025"/>
        <s v="SIEM Repl/Enhancement - NERC 2025"/>
        <s v="NERC CIP Patch Mngmnt AssurX 2023"/>
        <s v="NERC CIP Patch Mgmt ENH/Replac 2023"/>
        <s v="Assurx NERC-CIP Patch Proc Impr P2"/>
        <s v="Ntwrk Infra Montring Rpl/Enh - NERC"/>
        <s v="NERC CIP Supply Chain Risk Mgt - Lo"/>
        <s v="NERC CIP Virtualization 2024"/>
        <s v="Substation Subnet"/>
        <s v="NERC CIP Virtualization 2025"/>
        <s v="NERC CIP Compliance 2025"/>
        <s v="Compliance Reporting Connects/Rpts"/>
        <s v="PWA Enhancements 2022"/>
        <s v="TaaS Automation / Enhancements 2022"/>
        <s v="Open Text Stream Svr Upgrade 2022"/>
        <s v="Open Text Upgrade 2022"/>
        <s v="Caseworks 2022"/>
        <s v="SharePoint Upgrade 2021"/>
        <s v="Portal Collab &amp; SharePoint Enhance"/>
        <s v="IT PMO - Back to Basics"/>
        <s v="SharePoint Upgrade 2023"/>
        <s v="SharePoint Upgrade 2024"/>
        <s v="Open Text Upgrade 2024"/>
        <s v="Contractor Mgmt Solution"/>
        <s v="SharePoint Upgrade 2025"/>
        <s v="Data Gov Implement and Enh 2025"/>
        <s v="Corporate Portfolio Transformation "/>
        <s v="Blue Prism BOT Dashboard"/>
        <s v="Lighting Bot SW 2022 TEC"/>
        <s v="Process Automation Implement 2023"/>
        <s v="Redwood RunMyJobs Imp SW 2022"/>
        <s v="BW/4HANA Upgrade 2021"/>
        <s v="2022 ERP Technical Enhancement"/>
        <s v="Solution Manager Phase 2"/>
        <s v="SAP Business Process Design 2023"/>
        <s v="ERP Technical Enhancements 2023"/>
        <s v="SAP SupportPack Implementation 2023"/>
        <s v="CRB Data Refresh and Copy 2023"/>
        <s v="SAP Support Pack Imp (CRB)"/>
        <s v="Solution Manager Enhancements 2024"/>
        <s v="ERP Enhancements 2024"/>
        <s v="Data Strategy Implementation 2025"/>
        <s v="ERP Portfolio Optimization 2025"/>
        <s v="ERP Enhancements 2025"/>
        <s v="Solution Manager Enhancements 2025"/>
        <s v="IT &quot;ServiceNow&quot; Implementation"/>
        <s v="Service Now ITSM Replacement"/>
        <s v="Service Desk Automation 2025"/>
        <s v="ServiceNow Enhancements 2025"/>
        <m/>
      </sharedItems>
    </cacheField>
    <cacheField name="Gross Amount" numFmtId="164">
      <sharedItems containsString="0" containsBlank="1" containsNumber="1" minValue="2000" maxValue="6699999.9999999981" count="45">
        <m/>
        <n v="600000"/>
        <n v="75000"/>
        <n v="50000"/>
        <n v="6699999.9999999981"/>
        <n v="2300000"/>
        <n v="500000"/>
        <n v="330280"/>
        <n v="200000"/>
        <n v="146000"/>
        <n v="77000"/>
        <n v="379000"/>
        <n v="300000"/>
        <n v="250000"/>
        <n v="3000000"/>
        <n v="2000000"/>
        <n v="150000"/>
        <n v="399999.99999999988"/>
        <n v="2175000"/>
        <n v="1652000"/>
        <n v="1575000"/>
        <n v="1110000"/>
        <n v="700000"/>
        <n v="100000"/>
        <n v="30000"/>
        <n v="25000"/>
        <n v="15000"/>
        <n v="260000"/>
        <n v="2100000"/>
        <n v="950000"/>
        <n v="775000"/>
        <n v="550000"/>
        <n v="350000"/>
        <n v="320000"/>
        <n v="2000"/>
        <n v="400000"/>
        <n v="520000"/>
        <n v="120000"/>
        <n v="499999.99999999988"/>
        <n v="1250000"/>
        <n v="1000000"/>
        <n v="697000"/>
        <n v="249999.99999999997"/>
        <n v="750000"/>
        <n v="4105818"/>
      </sharedItems>
    </cacheField>
    <cacheField name="TEC Amount" numFmtId="164">
      <sharedItems containsString="0" containsBlank="1" containsNumber="1" minValue="-213060.29" maxValue="6700000"/>
    </cacheField>
    <cacheField name="Project/Blanket Title " numFmtId="0">
      <sharedItems containsBlank="1"/>
    </cacheField>
    <cacheField name="Why is this reasonable and prudent? (Why is it needed, impact on workforce, benefits to customer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8">
  <r>
    <x v="0"/>
    <x v="0"/>
    <x v="0"/>
    <x v="0"/>
    <x v="0"/>
    <x v="0"/>
    <n v="3961842.4199999981"/>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1"/>
    <x v="1"/>
    <x v="0"/>
    <n v="19946.51000000000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2"/>
    <x v="2"/>
    <x v="0"/>
    <n v="729456.35"/>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3"/>
    <x v="3"/>
    <x v="0"/>
    <n v="366169.9799999999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4"/>
    <x v="4"/>
    <x v="0"/>
    <n v="674.99"/>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5"/>
    <x v="5"/>
    <x v="0"/>
    <n v="11311.11"/>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6"/>
    <x v="6"/>
    <x v="0"/>
    <n v="45671.13999999999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7"/>
    <x v="7"/>
    <x v="0"/>
    <n v="55698.8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0"/>
    <x v="0"/>
    <x v="8"/>
    <x v="8"/>
    <x v="0"/>
    <n v="41879.46"/>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9"/>
    <x v="9"/>
    <x v="0"/>
    <n v="465379.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0"/>
    <x v="10"/>
    <x v="0"/>
    <n v="297594.18000000011"/>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1"/>
    <x v="11"/>
    <x v="0"/>
    <n v="48334.790000000008"/>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2"/>
    <x v="12"/>
    <x v="0"/>
    <n v="12795.009999999998"/>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3"/>
    <x v="13"/>
    <x v="0"/>
    <n v="9242.81"/>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4"/>
    <x v="14"/>
    <x v="0"/>
    <n v="-1.4551915228366852E-11"/>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5"/>
    <x v="15"/>
    <x v="0"/>
    <n v="1908329.18"/>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6"/>
    <x v="16"/>
    <x v="0"/>
    <n v="1494993.6"/>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
    <x v="2"/>
    <x v="0"/>
    <n v="-153341.60999999999"/>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3"/>
    <x v="3"/>
    <x v="0"/>
    <n v="24738.360000000073"/>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7"/>
    <x v="17"/>
    <x v="0"/>
    <n v="279782.5"/>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8"/>
    <x v="18"/>
    <x v="0"/>
    <n v="240236.43"/>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9"/>
    <x v="19"/>
    <x v="0"/>
    <n v="178657.54000000004"/>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0"/>
    <x v="20"/>
    <x v="0"/>
    <n v="131208.72"/>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7"/>
    <x v="7"/>
    <x v="0"/>
    <n v="58340.159999999996"/>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1"/>
    <x v="21"/>
    <x v="0"/>
    <n v="74328.290000000037"/>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2"/>
    <x v="22"/>
    <x v="0"/>
    <n v="29661.199999999997"/>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0"/>
    <x v="0"/>
    <x v="0"/>
    <n v="3463694.1699999995"/>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23"/>
    <x v="23"/>
    <x v="0"/>
    <n v="1196355.0499999998"/>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8"/>
    <x v="8"/>
    <x v="0"/>
    <n v="16875.559999999998"/>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24"/>
    <x v="24"/>
    <x v="0"/>
    <n v="365544.47000000003"/>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9"/>
    <x v="9"/>
    <x v="0"/>
    <n v="283148.71999999997"/>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10"/>
    <x v="10"/>
    <x v="0"/>
    <n v="-2811.3300000000013"/>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12"/>
    <x v="12"/>
    <x v="0"/>
    <n v="-12795.04"/>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5"/>
    <x v="25"/>
    <x v="1"/>
    <n v="6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6"/>
    <x v="26"/>
    <x v="2"/>
    <n v="75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7"/>
    <x v="27"/>
    <x v="3"/>
    <n v="5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28"/>
    <x v="28"/>
    <x v="4"/>
    <n v="67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2"/>
    <x v="29"/>
    <x v="29"/>
    <x v="5"/>
    <n v="1453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30"/>
    <x v="30"/>
    <x v="6"/>
    <n v="5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2"/>
    <x v="31"/>
    <x v="31"/>
    <x v="7"/>
    <n v="209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32"/>
    <x v="32"/>
    <x v="8"/>
    <n v="2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3"/>
    <x v="33"/>
    <x v="1"/>
    <n v="6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4"/>
    <x v="34"/>
    <x v="8"/>
    <n v="2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2"/>
    <x v="35"/>
    <x v="35"/>
    <x v="9"/>
    <n v="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2"/>
    <x v="36"/>
    <x v="36"/>
    <x v="10"/>
    <n v="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7"/>
    <x v="37"/>
    <x v="2"/>
    <n v="75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8"/>
    <x v="38"/>
    <x v="2"/>
    <n v="75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9"/>
    <x v="39"/>
    <x v="3"/>
    <n v="5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0"/>
    <x v="40"/>
    <x v="11"/>
    <n v="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1"/>
    <x v="41"/>
    <x v="12"/>
    <n v="3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2"/>
    <x v="42"/>
    <x v="13"/>
    <n v="25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28"/>
    <x v="28"/>
    <x v="14"/>
    <n v="30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3"/>
    <x v="43"/>
    <x v="15"/>
    <n v="1274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4"/>
    <x v="44"/>
    <x v="6"/>
    <n v="5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5"/>
    <x v="45"/>
    <x v="6"/>
    <n v="50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6"/>
    <x v="46"/>
    <x v="7"/>
    <n v="208605"/>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7"/>
    <x v="47"/>
    <x v="16"/>
    <n v="15000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32"/>
    <x v="32"/>
    <x v="3"/>
    <n v="0"/>
    <x v="0"/>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48"/>
    <x v="48"/>
    <x v="0"/>
    <n v="-12042.120000000048"/>
    <x v="1"/>
    <s v="Annual ERP hardware refresh upgrades address the oldest server equipment first.  As hardware ages, the failure rate with array controllers, battery backed write cache, disk drives, and memory begin to fail.  It becomes a hardship to secure parts from end-of-sale/end-of-support hardware. Expected gains in service will include faster computing, increased memory capacity, higher density of virtualized systems per server host. Also, this project has been facilitating the upgrades of obsolete operating system/servers that are throughout IT and various business units for the past several years. This project will ensure that the next level of servers can be addressed in order to maintain supportability by the vendor. "/>
  </r>
  <r>
    <x v="0"/>
    <x v="2"/>
    <x v="0"/>
    <x v="49"/>
    <x v="49"/>
    <x v="0"/>
    <n v="405654.45999999996"/>
    <x v="1"/>
    <s v="Currently, we are in an older environment (2013/2016) and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Security compliance and obsolescence; Platform enhancements/modernization.​"/>
  </r>
  <r>
    <x v="0"/>
    <x v="3"/>
    <x v="0"/>
    <x v="50"/>
    <x v="50"/>
    <x v="0"/>
    <n v="332627.32"/>
    <x v="1"/>
    <s v="IT Computers"/>
  </r>
  <r>
    <x v="0"/>
    <x v="1"/>
    <x v="0"/>
    <x v="51"/>
    <x v="51"/>
    <x v="0"/>
    <n v="725622.5199999999"/>
    <x v="1"/>
    <s v="Refreshing out of support/end of life employee PCs to increase productivity"/>
  </r>
  <r>
    <x v="0"/>
    <x v="1"/>
    <x v="0"/>
    <x v="52"/>
    <x v="52"/>
    <x v="0"/>
    <n v="275273.80000000005"/>
    <x v="1"/>
    <s v="Upgrading SQL Database environment to ensure currency and reliability "/>
  </r>
  <r>
    <x v="0"/>
    <x v="1"/>
    <x v="0"/>
    <x v="53"/>
    <x v="53"/>
    <x v="0"/>
    <n v="782096.54999999981"/>
    <x v="1"/>
    <s v="Network LAN / WAN equipment"/>
  </r>
  <r>
    <x v="0"/>
    <x v="1"/>
    <x v="0"/>
    <x v="54"/>
    <x v="54"/>
    <x v="0"/>
    <n v="1913329.02"/>
    <x v="1"/>
    <s v="Implement shared hard drive/disk storage for Production server systems located at Ybor and for replication of Production systems to the SecureCenter for Disaster Recovery.Data growth rate is 40%-50% annually ​_x000a__x000a_Available disk space storage must grow ahead of this growth rate in order to keep server systems from filling up. ​_x000a_"/>
  </r>
  <r>
    <x v="0"/>
    <x v="1"/>
    <x v="0"/>
    <x v="55"/>
    <x v="55"/>
    <x v="0"/>
    <n v="1419532.93"/>
    <x v="1"/>
    <s v="Upgrade the data backup systems to maintain business continuity in case of events that cause data loss. Project efforts include additional Storage Shelves for three 5250 Appliances ($250K) and equipment for HANA Encrypted Backups ($200KCompression processing and storage must grow ahead of this growth rate in order to keep backups from falling behind which results in data loss.). "/>
  </r>
  <r>
    <x v="0"/>
    <x v="1"/>
    <x v="0"/>
    <x v="56"/>
    <x v="56"/>
    <x v="0"/>
    <n v="1736156.27"/>
    <x v="1"/>
    <s v="Network Backup Equipment"/>
  </r>
  <r>
    <x v="0"/>
    <x v="1"/>
    <x v="0"/>
    <x v="57"/>
    <x v="57"/>
    <x v="0"/>
    <n v="255386.98000000004"/>
    <x v="1"/>
    <s v="To upgrade aged/end-of-support equipment or expand networking equipment (routers, switches, wireless networking) at various locations within Tampa Electric and Peoples Gas. Lifecycle of networking gear requires the upgrade of equipment for supportability from the vendor. Networking equipment reaches end-of-sale &amp; end-of-support as all technology does. Failure of network equipment increases as the age of the equipment increases. Most of the networking equipment reaches 7+ years before being replaced.​​ Value: Expected benefit for replacing aged equipment is increased network performance due to newer technology and would result in higher team member productivity. Routine network upgrades are an essential element in every security risk mitigation plan as the network is the conduit for data, voice, and video, providing “always on” customer service.​​"/>
  </r>
  <r>
    <x v="0"/>
    <x v="1"/>
    <x v="0"/>
    <x v="58"/>
    <x v="58"/>
    <x v="0"/>
    <n v="194235.47"/>
    <x v="1"/>
    <s v="Network Servers"/>
  </r>
  <r>
    <x v="0"/>
    <x v="1"/>
    <x v="0"/>
    <x v="59"/>
    <x v="59"/>
    <x v="0"/>
    <n v="774724"/>
    <x v="1"/>
    <s v="This project is required to fund the Enterprise License Agreement for the existing VMware (virtualization) environment. TECO has transitioned to VMware vCloud Suite l. This is contracted / committed spend in order to maintain the Enterprise License Agreement with VMware.  80% of Tampa Electric’s server environment runs on this software."/>
  </r>
  <r>
    <x v="0"/>
    <x v="1"/>
    <x v="0"/>
    <x v="60"/>
    <x v="60"/>
    <x v="0"/>
    <n v="229943.16"/>
    <x v="1"/>
    <s v="Finalize moving email to Microsoft's cloud. It is more cost effective for Microsoft to manage mail services than to do it in house. "/>
  </r>
  <r>
    <x v="0"/>
    <x v="1"/>
    <x v="0"/>
    <x v="61"/>
    <x v="61"/>
    <x v="0"/>
    <n v="39761.630000000005"/>
    <x v="1"/>
    <s v="Network Servers"/>
  </r>
  <r>
    <x v="0"/>
    <x v="1"/>
    <x v="0"/>
    <x v="62"/>
    <x v="62"/>
    <x v="0"/>
    <n v="228694.74"/>
    <x v="1"/>
    <s v="Cisco Call Manager upgrade to stay current"/>
  </r>
  <r>
    <x v="0"/>
    <x v="1"/>
    <x v="0"/>
    <x v="63"/>
    <x v="63"/>
    <x v="0"/>
    <n v="162964.90999999997"/>
    <x v="1"/>
    <s v="Upgrade of corporate antivirus software"/>
  </r>
  <r>
    <x v="0"/>
    <x v="2"/>
    <x v="0"/>
    <x v="64"/>
    <x v="64"/>
    <x v="0"/>
    <n v="138738.72000000009"/>
    <x v="1"/>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3"/>
    <x v="0"/>
    <x v="65"/>
    <x v="65"/>
    <x v="0"/>
    <n v="90124.390000000014"/>
    <x v="1"/>
    <s v="IT Computers"/>
  </r>
  <r>
    <x v="0"/>
    <x v="2"/>
    <x v="0"/>
    <x v="66"/>
    <x v="66"/>
    <x v="0"/>
    <n v="77722.97"/>
    <x v="1"/>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2"/>
    <x v="0"/>
    <x v="67"/>
    <x v="67"/>
    <x v="0"/>
    <n v="50692.709999999977"/>
    <x v="1"/>
    <s v="The encryption protects sensitive data so that only intended recipients can read it. Using encryption and trusted cryptographic algorithms, the  Server helps TECO ensure compliance to security standards. Dependable encryption, strong signature creation, and reliable authentication deliver rock-solid security."/>
  </r>
  <r>
    <x v="0"/>
    <x v="2"/>
    <x v="0"/>
    <x v="68"/>
    <x v="68"/>
    <x v="0"/>
    <n v="-12123.249999999998"/>
    <x v="1"/>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1"/>
    <x v="1"/>
    <x v="0"/>
    <x v="69"/>
    <x v="69"/>
    <x v="0"/>
    <n v="198774.71000000002"/>
    <x v="1"/>
    <s v="IT Service Desk Automation Tools"/>
  </r>
  <r>
    <x v="1"/>
    <x v="2"/>
    <x v="0"/>
    <x v="70"/>
    <x v="70"/>
    <x v="0"/>
    <n v="567471.08000000031"/>
    <x v="1"/>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1"/>
    <x v="1"/>
    <x v="0"/>
    <x v="51"/>
    <x v="51"/>
    <x v="0"/>
    <n v="14763.839999999997"/>
    <x v="1"/>
    <s v="To ensure assigned funds for TEC to replace broken and out of warranty computers, and to buy computers for new employees."/>
  </r>
  <r>
    <x v="1"/>
    <x v="1"/>
    <x v="0"/>
    <x v="71"/>
    <x v="71"/>
    <x v="0"/>
    <n v="2706497.79"/>
    <x v="1"/>
    <s v="Network Servers"/>
  </r>
  <r>
    <x v="1"/>
    <x v="1"/>
    <x v="0"/>
    <x v="52"/>
    <x v="52"/>
    <x v="0"/>
    <n v="20617.91"/>
    <x v="1"/>
    <s v="SQL Server Upgrades"/>
  </r>
  <r>
    <x v="1"/>
    <x v="1"/>
    <x v="0"/>
    <x v="53"/>
    <x v="53"/>
    <x v="0"/>
    <n v="1220243.0900000001"/>
    <x v="1"/>
    <s v="Network Transport LAN/WAN equipment"/>
  </r>
  <r>
    <x v="1"/>
    <x v="1"/>
    <x v="0"/>
    <x v="72"/>
    <x v="72"/>
    <x v="0"/>
    <n v="1767431.08"/>
    <x v="1"/>
    <s v="SAN Storage Equipment"/>
  </r>
  <r>
    <x v="1"/>
    <x v="1"/>
    <x v="0"/>
    <x v="55"/>
    <x v="55"/>
    <x v="0"/>
    <n v="325689.45999999996"/>
    <x v="1"/>
    <s v="Network Servers"/>
  </r>
  <r>
    <x v="1"/>
    <x v="1"/>
    <x v="0"/>
    <x v="56"/>
    <x v="56"/>
    <x v="0"/>
    <n v="-213060.29"/>
    <x v="1"/>
    <s v="Network Backup hardware"/>
  </r>
  <r>
    <x v="1"/>
    <x v="1"/>
    <x v="0"/>
    <x v="73"/>
    <x v="73"/>
    <x v="0"/>
    <n v="1439859.5399999998"/>
    <x v="1"/>
    <s v="Upgrades aged/end-of-support equipment or expand networking equipment (routers, switches, Load Balancing, wireless networking) at various locations within Tampa Electric to include Central Operation Center, Ybor Data Center and Energy Control Center.  These sites will have the Core/Access switches/Legacy Access Points replaced. Also, more Wireless access point will be replaced throughout the company at various locations.​_x000a__x000a_​"/>
  </r>
  <r>
    <x v="1"/>
    <x v="1"/>
    <x v="0"/>
    <x v="74"/>
    <x v="74"/>
    <x v="0"/>
    <n v="1387177.2300000004"/>
    <x v="1"/>
    <s v="SQL Server Upgrades "/>
  </r>
  <r>
    <x v="1"/>
    <x v="1"/>
    <x v="0"/>
    <x v="75"/>
    <x v="75"/>
    <x v="0"/>
    <n v="1274794.71"/>
    <x v="1"/>
    <s v="This project is required to replace the aging server infrastructure located at Big Bend, Polk, and Bayside.The current HPE server infrastructure is seven years old and unsupported. We are also at maximum capacity for both compute and storage and it cannot be expanded further on the existing hardware platform."/>
  </r>
  <r>
    <x v="1"/>
    <x v="1"/>
    <x v="0"/>
    <x v="76"/>
    <x v="76"/>
    <x v="0"/>
    <n v="833986.63000000012"/>
    <x v="1"/>
    <s v="PC Infrastructure Replacement"/>
  </r>
  <r>
    <x v="1"/>
    <x v="1"/>
    <x v="0"/>
    <x v="77"/>
    <x v="77"/>
    <x v="0"/>
    <n v="774724"/>
    <x v="1"/>
    <s v="Upgrade Vmware Environment"/>
  </r>
  <r>
    <x v="1"/>
    <x v="1"/>
    <x v="0"/>
    <x v="60"/>
    <x v="60"/>
    <x v="0"/>
    <n v="-54829"/>
    <x v="1"/>
    <s v="Microsoft Exchange Upgrade"/>
  </r>
  <r>
    <x v="1"/>
    <x v="1"/>
    <x v="0"/>
    <x v="78"/>
    <x v="78"/>
    <x v="0"/>
    <n v="452757.6"/>
    <x v="1"/>
    <s v="A/V Upgrades &amp; Replacements "/>
  </r>
  <r>
    <x v="1"/>
    <x v="1"/>
    <x v="0"/>
    <x v="63"/>
    <x v="63"/>
    <x v="0"/>
    <n v="39115.049999999996"/>
    <x v="1"/>
    <s v="A/V Upgrades &amp; Replacements "/>
  </r>
  <r>
    <x v="1"/>
    <x v="1"/>
    <x v="0"/>
    <x v="79"/>
    <x v="79"/>
    <x v="0"/>
    <n v="71476"/>
    <x v="1"/>
    <s v="Enhance cellular signals in TECO buildings"/>
  </r>
  <r>
    <x v="1"/>
    <x v="1"/>
    <x v="0"/>
    <x v="80"/>
    <x v="80"/>
    <x v="0"/>
    <n v="702.51"/>
    <x v="1"/>
    <s v="This is for a tool to better map the TECO network for greater visibility and to enhance both asset management and cybersecurity"/>
  </r>
  <r>
    <x v="1"/>
    <x v="3"/>
    <x v="0"/>
    <x v="81"/>
    <x v="81"/>
    <x v="0"/>
    <n v="122750.35999999997"/>
    <x v="1"/>
    <s v="IT Computers"/>
  </r>
  <r>
    <x v="1"/>
    <x v="3"/>
    <x v="0"/>
    <x v="50"/>
    <x v="50"/>
    <x v="0"/>
    <n v="106408.48999999999"/>
    <x v="1"/>
    <s v="IT Computers"/>
  </r>
  <r>
    <x v="1"/>
    <x v="2"/>
    <x v="0"/>
    <x v="49"/>
    <x v="49"/>
    <x v="0"/>
    <n v="6287.4900000000025"/>
    <x v="1"/>
    <s v="Currently, we are in an older environment (2013/2016) and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Security compliance and obsolescence; Platform enhancements/modernization.​"/>
  </r>
  <r>
    <x v="1"/>
    <x v="2"/>
    <x v="0"/>
    <x v="82"/>
    <x v="82"/>
    <x v="0"/>
    <n v="4485.3799999999974"/>
    <x v="1"/>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2"/>
    <x v="2"/>
    <x v="1"/>
    <x v="83"/>
    <x v="83"/>
    <x v="17"/>
    <n v="400000"/>
    <x v="1"/>
    <s v="Applications are in older environment and software versions  (OS/DB/Application Software) and we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The proejct objective is to Enhance/Upgrade corporate third-party applications to provide functionality for business users to perform their job and/or improve their business processes.  These upgrades refresh the operating system, databases, and application software."/>
  </r>
  <r>
    <x v="2"/>
    <x v="1"/>
    <x v="1"/>
    <x v="84"/>
    <x v="84"/>
    <x v="18"/>
    <n v="2175000"/>
    <x v="1"/>
    <s v="Server Lifecycle Replacement"/>
  </r>
  <r>
    <x v="2"/>
    <x v="1"/>
    <x v="1"/>
    <x v="85"/>
    <x v="85"/>
    <x v="19"/>
    <n v="1652000"/>
    <x v="1"/>
    <s v="Storage Lifecycle/Growth"/>
  </r>
  <r>
    <x v="2"/>
    <x v="1"/>
    <x v="1"/>
    <x v="86"/>
    <x v="86"/>
    <x v="20"/>
    <n v="1575000"/>
    <x v="1"/>
    <s v="Network Lifecycle/Growth"/>
  </r>
  <r>
    <x v="2"/>
    <x v="1"/>
    <x v="1"/>
    <x v="87"/>
    <x v="87"/>
    <x v="21"/>
    <n v="1110000"/>
    <x v="1"/>
    <s v="Database Lifecycling"/>
  </r>
  <r>
    <x v="2"/>
    <x v="1"/>
    <x v="1"/>
    <x v="88"/>
    <x v="88"/>
    <x v="22"/>
    <n v="700000"/>
    <x v="1"/>
    <s v="VMWare Environment - Required upgrades to maintain current release"/>
  </r>
  <r>
    <x v="2"/>
    <x v="1"/>
    <x v="1"/>
    <x v="89"/>
    <x v="89"/>
    <x v="6"/>
    <n v="500000"/>
    <x v="1"/>
    <s v="Enhance and upgrade network monitoring capability for both reliability and cybersecurity reasons"/>
  </r>
  <r>
    <x v="2"/>
    <x v="1"/>
    <x v="1"/>
    <x v="90"/>
    <x v="90"/>
    <x v="6"/>
    <n v="500000"/>
    <x v="1"/>
    <s v="To ensure that TECO IT can reecover from a disaster and restore IT services in a timely manner "/>
  </r>
  <r>
    <x v="2"/>
    <x v="1"/>
    <x v="1"/>
    <x v="91"/>
    <x v="91"/>
    <x v="12"/>
    <n v="300000"/>
    <x v="1"/>
    <s v="Lifecycle updates to Oracle Database environment"/>
  </r>
  <r>
    <x v="2"/>
    <x v="1"/>
    <x v="1"/>
    <x v="92"/>
    <x v="92"/>
    <x v="8"/>
    <n v="200000"/>
    <x v="1"/>
    <s v="Lifecycle updates to Cisco AV environement for meeting and collaboration"/>
  </r>
  <r>
    <x v="2"/>
    <x v="1"/>
    <x v="1"/>
    <x v="93"/>
    <x v="93"/>
    <x v="8"/>
    <n v="200000"/>
    <x v="1"/>
    <s v="Lifecycle updates to Cisco  telephony environments"/>
  </r>
  <r>
    <x v="2"/>
    <x v="1"/>
    <x v="1"/>
    <x v="94"/>
    <x v="94"/>
    <x v="23"/>
    <n v="100000"/>
    <x v="1"/>
    <s v="Microsoft Collaboration Tools"/>
  </r>
  <r>
    <x v="2"/>
    <x v="1"/>
    <x v="1"/>
    <x v="95"/>
    <x v="95"/>
    <x v="23"/>
    <n v="100000"/>
    <x v="1"/>
    <s v="Upgrade of voice recording systems to stay on current release"/>
  </r>
  <r>
    <x v="2"/>
    <x v="1"/>
    <x v="1"/>
    <x v="96"/>
    <x v="96"/>
    <x v="23"/>
    <n v="100000"/>
    <x v="1"/>
    <s v="Upgrade of Netbackup software to current version"/>
  </r>
  <r>
    <x v="2"/>
    <x v="1"/>
    <x v="1"/>
    <x v="97"/>
    <x v="97"/>
    <x v="24"/>
    <n v="30000"/>
    <x v="1"/>
    <s v="IT Computers "/>
  </r>
  <r>
    <x v="2"/>
    <x v="1"/>
    <x v="1"/>
    <x v="98"/>
    <x v="98"/>
    <x v="25"/>
    <n v="25000"/>
    <x v="1"/>
    <s v="IT Computers "/>
  </r>
  <r>
    <x v="2"/>
    <x v="1"/>
    <x v="1"/>
    <x v="99"/>
    <x v="99"/>
    <x v="26"/>
    <n v="15000"/>
    <x v="1"/>
    <s v="To lifecycle and replace broken and out of data printers"/>
  </r>
  <r>
    <x v="2"/>
    <x v="1"/>
    <x v="2"/>
    <x v="100"/>
    <x v="100"/>
    <x v="27"/>
    <n v="199000"/>
    <x v="1"/>
    <s v="TaaS Enhancements"/>
  </r>
  <r>
    <x v="3"/>
    <x v="2"/>
    <x v="1"/>
    <x v="101"/>
    <x v="101"/>
    <x v="22"/>
    <n v="700000"/>
    <x v="1"/>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3"/>
    <x v="1"/>
    <x v="1"/>
    <x v="102"/>
    <x v="102"/>
    <x v="28"/>
    <n v="2100000"/>
    <x v="1"/>
    <s v="Network Server Capital"/>
  </r>
  <r>
    <x v="3"/>
    <x v="1"/>
    <x v="1"/>
    <x v="103"/>
    <x v="103"/>
    <x v="15"/>
    <n v="2000000"/>
    <x v="1"/>
    <s v="NetworkTransport LAN/WAN equipment"/>
  </r>
  <r>
    <x v="3"/>
    <x v="1"/>
    <x v="1"/>
    <x v="104"/>
    <x v="104"/>
    <x v="29"/>
    <n v="950000"/>
    <x v="1"/>
    <s v="Expand SAN Storage"/>
  </r>
  <r>
    <x v="3"/>
    <x v="1"/>
    <x v="1"/>
    <x v="105"/>
    <x v="105"/>
    <x v="30"/>
    <n v="775000"/>
    <x v="1"/>
    <s v="Upgrade Vmware Environment"/>
  </r>
  <r>
    <x v="3"/>
    <x v="1"/>
    <x v="1"/>
    <x v="106"/>
    <x v="106"/>
    <x v="31"/>
    <n v="550000"/>
    <x v="1"/>
    <s v="SQL Server Upgrades "/>
  </r>
  <r>
    <x v="3"/>
    <x v="1"/>
    <x v="2"/>
    <x v="107"/>
    <x v="107"/>
    <x v="6"/>
    <n v="391400"/>
    <x v="1"/>
    <s v="Wireless Infrastructure Refresh"/>
  </r>
  <r>
    <x v="3"/>
    <x v="1"/>
    <x v="1"/>
    <x v="108"/>
    <x v="108"/>
    <x v="32"/>
    <n v="350000"/>
    <x v="1"/>
    <s v="Unified Communication System Upgrades "/>
  </r>
  <r>
    <x v="3"/>
    <x v="1"/>
    <x v="1"/>
    <x v="109"/>
    <x v="109"/>
    <x v="12"/>
    <n v="300000"/>
    <x v="1"/>
    <s v="A/V Upgrades &amp; Replacements "/>
  </r>
  <r>
    <x v="3"/>
    <x v="1"/>
    <x v="2"/>
    <x v="110"/>
    <x v="110"/>
    <x v="13"/>
    <n v="0"/>
    <x v="1"/>
    <s v="The development of our cloud strategy has been piecemeal and has left gaps in governance. By focusing on the implementation of a complete strategy, adequate focus will be given to governance, security, billing, and monitoring of our existing cloud environments as well as preparing for a multi-cloud future.​​Value:   Ensure maturation of this emergent technology in order to extract further value from this investment as well as reduce the risk of availability, security, confidentiality, and integrity issues for the business.​"/>
  </r>
  <r>
    <x v="3"/>
    <x v="1"/>
    <x v="1"/>
    <x v="111"/>
    <x v="111"/>
    <x v="13"/>
    <n v="250000"/>
    <x v="1"/>
    <s v="Cloud infrastructure"/>
  </r>
  <r>
    <x v="3"/>
    <x v="1"/>
    <x v="1"/>
    <x v="112"/>
    <x v="112"/>
    <x v="8"/>
    <n v="200000"/>
    <x v="1"/>
    <s v="Collaboration Automation"/>
  </r>
  <r>
    <x v="3"/>
    <x v="1"/>
    <x v="2"/>
    <x v="95"/>
    <x v="95"/>
    <x v="8"/>
    <n v="0"/>
    <x v="1"/>
    <s v="Ensuring call recording capability is current and supported by the manufacturer "/>
  </r>
  <r>
    <x v="3"/>
    <x v="1"/>
    <x v="1"/>
    <x v="113"/>
    <x v="113"/>
    <x v="16"/>
    <n v="150000"/>
    <x v="1"/>
    <s v="To Upgrade the end of life telephony system used for backup and disaster situations. "/>
  </r>
  <r>
    <x v="3"/>
    <x v="1"/>
    <x v="1"/>
    <x v="114"/>
    <x v="114"/>
    <x v="23"/>
    <n v="100000"/>
    <x v="1"/>
    <s v="IT Computers "/>
  </r>
  <r>
    <x v="3"/>
    <x v="1"/>
    <x v="1"/>
    <x v="115"/>
    <x v="115"/>
    <x v="3"/>
    <n v="50000"/>
    <x v="1"/>
    <s v="Oracle Database Upgrades "/>
  </r>
  <r>
    <x v="3"/>
    <x v="1"/>
    <x v="1"/>
    <x v="116"/>
    <x v="116"/>
    <x v="3"/>
    <n v="50000"/>
    <x v="1"/>
    <s v="Network Load Balancer Upgrade "/>
  </r>
  <r>
    <x v="3"/>
    <x v="1"/>
    <x v="1"/>
    <x v="117"/>
    <x v="117"/>
    <x v="24"/>
    <n v="30000"/>
    <x v="1"/>
    <s v="IT - Computer Hardware "/>
  </r>
  <r>
    <x v="3"/>
    <x v="1"/>
    <x v="1"/>
    <x v="118"/>
    <x v="118"/>
    <x v="12"/>
    <n v="300000"/>
    <x v="1"/>
    <s v="PWA Tool Upgrades"/>
  </r>
  <r>
    <x v="3"/>
    <x v="1"/>
    <x v="2"/>
    <x v="119"/>
    <x v="119"/>
    <x v="33"/>
    <n v="250368"/>
    <x v="1"/>
    <s v="TaaS Automation "/>
  </r>
  <r>
    <x v="0"/>
    <x v="2"/>
    <x v="0"/>
    <x v="82"/>
    <x v="82"/>
    <x v="0"/>
    <n v="1099818.9000000001"/>
    <x v="1"/>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1"/>
    <x v="0"/>
    <x v="120"/>
    <x v="120"/>
    <x v="0"/>
    <n v="1813.59"/>
    <x v="1"/>
    <s v="Unified Communications Upgrades"/>
  </r>
  <r>
    <x v="0"/>
    <x v="1"/>
    <x v="0"/>
    <x v="121"/>
    <x v="121"/>
    <x v="0"/>
    <n v="28080"/>
    <x v="1"/>
    <s v="CMDB Upgrades"/>
  </r>
  <r>
    <x v="0"/>
    <x v="1"/>
    <x v="0"/>
    <x v="122"/>
    <x v="122"/>
    <x v="0"/>
    <n v="60511.179999999993"/>
    <x v="1"/>
    <s v="In-building Mobile signal enhancements"/>
  </r>
  <r>
    <x v="1"/>
    <x v="1"/>
    <x v="0"/>
    <x v="121"/>
    <x v="121"/>
    <x v="0"/>
    <n v="40599.090000000004"/>
    <x v="1"/>
    <s v="CMDB Upgrades"/>
  </r>
  <r>
    <x v="1"/>
    <x v="1"/>
    <x v="0"/>
    <x v="122"/>
    <x v="122"/>
    <x v="0"/>
    <n v="-2957.5699999999924"/>
    <x v="1"/>
    <s v="In-building Mobile signal enhancements"/>
  </r>
  <r>
    <x v="3"/>
    <x v="1"/>
    <x v="2"/>
    <x v="84"/>
    <x v="84"/>
    <x v="34"/>
    <n v="0"/>
    <x v="1"/>
    <s v="Network Servers"/>
  </r>
  <r>
    <x v="1"/>
    <x v="1"/>
    <x v="0"/>
    <x v="123"/>
    <x v="123"/>
    <x v="0"/>
    <n v="39017.53"/>
    <x v="2"/>
    <s v="SIEM Repl/Enhancement - NERC "/>
  </r>
  <r>
    <x v="2"/>
    <x v="0"/>
    <x v="1"/>
    <x v="124"/>
    <x v="124"/>
    <x v="2"/>
    <n v="75000"/>
    <x v="2"/>
    <s v="SIEM Repl/Enhancement - NERC "/>
  </r>
  <r>
    <x v="3"/>
    <x v="1"/>
    <x v="1"/>
    <x v="125"/>
    <x v="125"/>
    <x v="8"/>
    <n v="200000"/>
    <x v="2"/>
    <s v="NERC - User Provisioning "/>
  </r>
  <r>
    <x v="3"/>
    <x v="0"/>
    <x v="1"/>
    <x v="126"/>
    <x v="126"/>
    <x v="35"/>
    <n v="400000"/>
    <x v="2"/>
    <s v="Security Tools - NERC "/>
  </r>
  <r>
    <x v="3"/>
    <x v="0"/>
    <x v="1"/>
    <x v="127"/>
    <x v="127"/>
    <x v="2"/>
    <n v="75000"/>
    <x v="2"/>
    <s v="SIEM Repl/Enhancement - NERC "/>
  </r>
  <r>
    <x v="1"/>
    <x v="1"/>
    <x v="0"/>
    <x v="128"/>
    <x v="128"/>
    <x v="0"/>
    <n v="518797.29999999993"/>
    <x v="2"/>
    <s v="NERC CIP Patch Mngmnt AssurX "/>
  </r>
  <r>
    <x v="1"/>
    <x v="1"/>
    <x v="0"/>
    <x v="129"/>
    <x v="129"/>
    <x v="0"/>
    <n v="167207.68000000002"/>
    <x v="2"/>
    <s v="NERC CIP Patch Mgmt ENH/Replacements"/>
  </r>
  <r>
    <x v="2"/>
    <x v="1"/>
    <x v="1"/>
    <x v="130"/>
    <x v="130"/>
    <x v="36"/>
    <n v="520000"/>
    <x v="2"/>
    <s v="Required to keep our NERC CIP program upto date and effective.  Protects our most critical generation, transmission, distribution, and technology assets from cyber criminals. "/>
  </r>
  <r>
    <x v="2"/>
    <x v="1"/>
    <x v="1"/>
    <x v="131"/>
    <x v="131"/>
    <x v="8"/>
    <n v="200000"/>
    <x v="2"/>
    <s v="Network Infra Monotoring Replacements and Enhancements - NERC"/>
  </r>
  <r>
    <x v="2"/>
    <x v="1"/>
    <x v="1"/>
    <x v="132"/>
    <x v="132"/>
    <x v="8"/>
    <n v="200000"/>
    <x v="2"/>
    <s v="Maintain compliance with current version of the NERC CIP standards, continue process improvement efforts and prepare for inclusion of Low Impact into the standards."/>
  </r>
  <r>
    <x v="2"/>
    <x v="1"/>
    <x v="1"/>
    <x v="133"/>
    <x v="133"/>
    <x v="8"/>
    <n v="200000"/>
    <x v="2"/>
    <s v="Achieve compliance with the next generation of the NERC CIP standards, generally referred to as the virtualization standards.​"/>
  </r>
  <r>
    <x v="2"/>
    <x v="1"/>
    <x v="1"/>
    <x v="134"/>
    <x v="134"/>
    <x v="37"/>
    <n v="120000"/>
    <x v="2"/>
    <s v="Purchase of upgrading current software; Subnet Solutions (Substation’s vendor for ESNET) used for the management of Substation’s CIP devices related to NERC compliance."/>
  </r>
  <r>
    <x v="3"/>
    <x v="1"/>
    <x v="1"/>
    <x v="135"/>
    <x v="135"/>
    <x v="8"/>
    <n v="200000"/>
    <x v="2"/>
    <s v="NERC CIP Virtualization "/>
  </r>
  <r>
    <x v="3"/>
    <x v="1"/>
    <x v="1"/>
    <x v="136"/>
    <x v="136"/>
    <x v="8"/>
    <n v="200000"/>
    <x v="2"/>
    <s v="NERC CIP Compliance "/>
  </r>
  <r>
    <x v="1"/>
    <x v="2"/>
    <x v="0"/>
    <x v="137"/>
    <x v="137"/>
    <x v="0"/>
    <n v="141750"/>
    <x v="2"/>
    <s v="Compliance Reporting Connections and Reports"/>
  </r>
  <r>
    <x v="0"/>
    <x v="3"/>
    <x v="0"/>
    <x v="138"/>
    <x v="138"/>
    <x v="0"/>
    <n v="173948.5"/>
    <x v="3"/>
    <s v="This investment is needed to improve the tools and procedures being utlitzed for the execution of large portfolio of projects. It will provide benefits towards timely and controlled execution of projects to deliver value"/>
  </r>
  <r>
    <x v="0"/>
    <x v="3"/>
    <x v="0"/>
    <x v="139"/>
    <x v="139"/>
    <x v="0"/>
    <n v="10527.189999999999"/>
    <x v="3"/>
    <s v="This project is to implement new tools and technology to increase speed for testing and managing the overall quality of project lifecycle"/>
  </r>
  <r>
    <x v="0"/>
    <x v="2"/>
    <x v="0"/>
    <x v="140"/>
    <x v="140"/>
    <x v="0"/>
    <n v="660668.23999999987"/>
    <x v="3"/>
    <s v="Mainstream vendor support for our current version of Streamserve has ended as of December 2019. Timely and correct billing to customers to account properly for TEC and PGS revenues.​"/>
  </r>
  <r>
    <x v="0"/>
    <x v="2"/>
    <x v="0"/>
    <x v="141"/>
    <x v="141"/>
    <x v="0"/>
    <n v="290939.7"/>
    <x v="3"/>
    <s v="Upgrade OpenText software and prepare for storage growth.​ Sustain significant content management asset​ as part of the four year software upgrade cycle. Last upgrade was done in 2018"/>
  </r>
  <r>
    <x v="0"/>
    <x v="2"/>
    <x v="0"/>
    <x v="142"/>
    <x v="142"/>
    <x v="0"/>
    <n v="92583.200000000012"/>
    <x v="3"/>
    <s v="Caseworks enhancements"/>
  </r>
  <r>
    <x v="0"/>
    <x v="2"/>
    <x v="0"/>
    <x v="143"/>
    <x v="143"/>
    <x v="0"/>
    <n v="-3036.08"/>
    <x v="3"/>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0"/>
    <x v="2"/>
    <x v="0"/>
    <x v="144"/>
    <x v="144"/>
    <x v="0"/>
    <n v="607271.34"/>
    <x v="3"/>
    <s v="The vendors no longer support aged software versions and hardware. Therefore we modernized the end-user experience by migrating the business portal sites from old versions of SharePoint to SharePoint Online/Cloud, with new functionality and leveraging new features.​"/>
  </r>
  <r>
    <x v="1"/>
    <x v="3"/>
    <x v="0"/>
    <x v="145"/>
    <x v="145"/>
    <x v="0"/>
    <n v="685962.95000000007"/>
    <x v="3"/>
    <s v="This investment is needed to improve the tools and procedures being utlitzed for the execution of large portfolio of projects. It will provide benefits towards timely and controlled execution of projects to deliver value"/>
  </r>
  <r>
    <x v="1"/>
    <x v="2"/>
    <x v="0"/>
    <x v="146"/>
    <x v="146"/>
    <x v="0"/>
    <n v="703279.95999999985"/>
    <x v="3"/>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1"/>
    <x v="2"/>
    <x v="0"/>
    <x v="140"/>
    <x v="140"/>
    <x v="0"/>
    <n v="372857.50999999983"/>
    <x v="3"/>
    <s v="Mainstream vendor support for our current version of Streamserve has ended as of December 2019. Timely and correct billing to customers to account properly for TEC and PGS revenues.​"/>
  </r>
  <r>
    <x v="1"/>
    <x v="2"/>
    <x v="0"/>
    <x v="141"/>
    <x v="141"/>
    <x v="0"/>
    <n v="118729.43000000007"/>
    <x v="3"/>
    <s v="Upgrade OpenText software and prepare for storage growth.​ Sustain significant content management asset​ as part of the four year software upgrade cycle. Last upgrade was done in 2018"/>
  </r>
  <r>
    <x v="1"/>
    <x v="2"/>
    <x v="0"/>
    <x v="142"/>
    <x v="142"/>
    <x v="0"/>
    <n v="21473.45"/>
    <x v="3"/>
    <s v="Caseworks enhancements"/>
  </r>
  <r>
    <x v="1"/>
    <x v="2"/>
    <x v="0"/>
    <x v="144"/>
    <x v="144"/>
    <x v="0"/>
    <n v="21621.620000000043"/>
    <x v="3"/>
    <s v="The vendors no longer support aged software versions and hardware. Therefore we modernized the end-user experience by migrating the business portal sites from old versions of SharePoint to SharePoint Online/Cloud, with new functionality and leveraging new features.​"/>
  </r>
  <r>
    <x v="2"/>
    <x v="2"/>
    <x v="1"/>
    <x v="147"/>
    <x v="147"/>
    <x v="6"/>
    <n v="500000"/>
    <x v="3"/>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2"/>
    <x v="2"/>
    <x v="2"/>
    <x v="148"/>
    <x v="148"/>
    <x v="38"/>
    <n v="382000"/>
    <x v="3"/>
    <s v="Upgrade OpenText software and prepare for storage growth.​ Sustain significant content management asset​ as part of the four year software upgrade cycle. Last upgrade was done in 2018"/>
  </r>
  <r>
    <x v="2"/>
    <x v="2"/>
    <x v="2"/>
    <x v="149"/>
    <x v="149"/>
    <x v="39"/>
    <n v="955000"/>
    <x v="3"/>
    <s v="Consistent processes across business units and standardization and automation of   invoicing processing and controls, Standardized engagement policy, MSAs, documentation; automation of off-boarding requirements.​ Implement a program that brings best of breed practices and technology together in order for TECO's business units to better acquire, onboard, manage, and report on contingent labor spend.  A VMS (Vendor Management System) and an onsite MSP (Managed Service Provider) resource will act as the bridge between hiring managers and suppliers working to accelerate time to hire while ensuring quality and compliance to the existing vendors list and neutrality guidelines"/>
  </r>
  <r>
    <x v="3"/>
    <x v="2"/>
    <x v="1"/>
    <x v="150"/>
    <x v="150"/>
    <x v="6"/>
    <n v="500000"/>
    <x v="3"/>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3"/>
    <x v="3"/>
    <x v="1"/>
    <x v="151"/>
    <x v="151"/>
    <x v="13"/>
    <n v="250000"/>
    <x v="3"/>
    <s v="Data Governance Tools"/>
  </r>
  <r>
    <x v="3"/>
    <x v="2"/>
    <x v="2"/>
    <x v="152"/>
    <x v="152"/>
    <x v="40"/>
    <n v="631600"/>
    <x v="3"/>
    <s v="Implement improvements to the non-ERP corporate portfolios such as Safety, Legal, Real Estate, Regulatory Affairs, and Security and Compliance.  These improvements are required by the business to maintain their business functions, processes, and meet compliance requirements. Achieve O&amp;M savings by automation or improvement of key business processes. Replace/upgrade aging technology"/>
  </r>
  <r>
    <x v="0"/>
    <x v="2"/>
    <x v="0"/>
    <x v="153"/>
    <x v="153"/>
    <x v="0"/>
    <n v="188737.52"/>
    <x v="3"/>
    <s v="Blue Prism BOT Dashboard Implementation"/>
  </r>
  <r>
    <x v="0"/>
    <x v="3"/>
    <x v="0"/>
    <x v="154"/>
    <x v="154"/>
    <x v="0"/>
    <n v="16500"/>
    <x v="3"/>
    <s v="Lighting Bot software for Tampa Electric"/>
  </r>
  <r>
    <x v="1"/>
    <x v="2"/>
    <x v="0"/>
    <x v="155"/>
    <x v="155"/>
    <x v="0"/>
    <n v="320921.19000000018"/>
    <x v="3"/>
    <s v="SAP Process Automation Enhacements Implement"/>
  </r>
  <r>
    <x v="1"/>
    <x v="3"/>
    <x v="0"/>
    <x v="154"/>
    <x v="154"/>
    <x v="0"/>
    <n v="41250"/>
    <x v="3"/>
    <s v="Lighting Bot software for Tampa Electric"/>
  </r>
  <r>
    <x v="1"/>
    <x v="2"/>
    <x v="0"/>
    <x v="156"/>
    <x v="156"/>
    <x v="0"/>
    <n v="339817.2300000001"/>
    <x v="4"/>
    <s v="Redwood RunMyJobs software implementation"/>
  </r>
  <r>
    <x v="0"/>
    <x v="2"/>
    <x v="0"/>
    <x v="157"/>
    <x v="157"/>
    <x v="0"/>
    <n v="265402.07000000007"/>
    <x v="4"/>
    <s v="Data growth rate is 40% - 50% annually and the backup systems need to be expanded to keep up.​"/>
  </r>
  <r>
    <x v="0"/>
    <x v="2"/>
    <x v="0"/>
    <x v="158"/>
    <x v="158"/>
    <x v="0"/>
    <n v="243871.03000000003"/>
    <x v="4"/>
    <s v="Due to new regulations and compliance requirements and changes in our economic environment, it is critical that we enhance our applications to meet these demands.​ A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
  </r>
  <r>
    <x v="0"/>
    <x v="2"/>
    <x v="0"/>
    <x v="159"/>
    <x v="159"/>
    <x v="0"/>
    <n v="21137.119999999995"/>
    <x v="4"/>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1"/>
    <x v="2"/>
    <x v="0"/>
    <x v="160"/>
    <x v="160"/>
    <x v="0"/>
    <n v="434235.66000000003"/>
    <x v="4"/>
    <s v="SAP Business Process Design"/>
  </r>
  <r>
    <x v="1"/>
    <x v="2"/>
    <x v="0"/>
    <x v="161"/>
    <x v="161"/>
    <x v="0"/>
    <n v="413222.72000000009"/>
    <x v="4"/>
    <s v="Enhance the ERP applications to meet business partner needs.  The requests include modifying programs, workflows, screens, reports, etc. to provide additional usability and functionality for business users to perform their job and/or improve the business process."/>
  </r>
  <r>
    <x v="1"/>
    <x v="2"/>
    <x v="0"/>
    <x v="162"/>
    <x v="162"/>
    <x v="0"/>
    <n v="340868.49999999988"/>
    <x v="4"/>
    <s v="Update SAP e systems to keep up-to-date with the latest software version and introduce new functionality.  The new features will be reviewed with the business areas as part of the project."/>
  </r>
  <r>
    <x v="1"/>
    <x v="2"/>
    <x v="0"/>
    <x v="158"/>
    <x v="158"/>
    <x v="0"/>
    <n v="143381.24999999997"/>
    <x v="4"/>
    <s v="Due to new regulations and compliance requirements and changes in our economic environment, it is critical that we enhance our applications to meet these demands.​ 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
  </r>
  <r>
    <x v="1"/>
    <x v="2"/>
    <x v="0"/>
    <x v="159"/>
    <x v="159"/>
    <x v="0"/>
    <n v="40266.990000000005"/>
    <x v="4"/>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2"/>
    <x v="2"/>
    <x v="2"/>
    <x v="163"/>
    <x v="163"/>
    <x v="41"/>
    <n v="440226"/>
    <x v="4"/>
    <s v="Improve the efficiency, availability, security, quality, and cost of managing test data in non-production SAP environments, thereby increasing developer productivity while maintaining referential data integrity and reducing storage requirements.​ Every business requires accurate, current and relevant data for development, testing, and training. Eliminate manual workarounds by easily moving configuration, master, and transactional data subsets into testing environments.​"/>
  </r>
  <r>
    <x v="2"/>
    <x v="2"/>
    <x v="2"/>
    <x v="164"/>
    <x v="164"/>
    <x v="38"/>
    <n v="335000"/>
    <x v="4"/>
    <s v="Update SAP e systems to keep up-to-date with the latest software version and introduce new functionality.  The new features will be reviewed with the business areas as part of the project."/>
  </r>
  <r>
    <x v="2"/>
    <x v="2"/>
    <x v="2"/>
    <x v="165"/>
    <x v="165"/>
    <x v="42"/>
    <n v="191000"/>
    <x v="4"/>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2"/>
    <x v="2"/>
    <x v="2"/>
    <x v="166"/>
    <x v="166"/>
    <x v="13"/>
    <n v="158000"/>
    <x v="4"/>
    <s v="The ERP solution requires continued refinement as business processes are improved, business partner needs increase and new projects are implemented in the landscape. This is an operational need for business continuity.​ Platform enhancement and modernization"/>
  </r>
  <r>
    <x v="3"/>
    <x v="3"/>
    <x v="1"/>
    <x v="167"/>
    <x v="167"/>
    <x v="43"/>
    <n v="750000"/>
    <x v="4"/>
    <s v="This project is needed to redue the record and retention risk of our customer information system. This will also help in optimizing the performance of CR&amp;B system."/>
  </r>
  <r>
    <x v="3"/>
    <x v="2"/>
    <x v="2"/>
    <x v="168"/>
    <x v="168"/>
    <x v="14"/>
    <n v="1915800"/>
    <x v="4"/>
    <s v="Implement improvements to the SAP and non-SP portfolios that were recommendations from the Application Rationalization assessment​. ERP is critical for daily operations. System failure and old technology would have pervasive impacts to many functional and operational areas such as finance, payroll, talent management, safety, and procurement. "/>
  </r>
  <r>
    <x v="3"/>
    <x v="2"/>
    <x v="2"/>
    <x v="169"/>
    <x v="169"/>
    <x v="40"/>
    <n v="638600"/>
    <x v="4"/>
    <s v="The ERP solution requires continued refinement as business processes are improved, business partner needs increase and new projects are implemented in the landscape. This is an operational need for business continuity.​ Platform enhancement and modernization"/>
  </r>
  <r>
    <x v="3"/>
    <x v="2"/>
    <x v="2"/>
    <x v="170"/>
    <x v="170"/>
    <x v="23"/>
    <n v="63160"/>
    <x v="4"/>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0"/>
    <x v="2"/>
    <x v="0"/>
    <x v="171"/>
    <x v="171"/>
    <x v="0"/>
    <n v="17419.029999999995"/>
    <x v="5"/>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1"/>
    <x v="1"/>
    <x v="0"/>
    <x v="172"/>
    <x v="172"/>
    <x v="0"/>
    <n v="813360.46000000008"/>
    <x v="5"/>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2"/>
    <x v="1"/>
    <x v="2"/>
    <x v="172"/>
    <x v="172"/>
    <x v="44"/>
    <n v="2593000"/>
    <x v="5"/>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3"/>
    <x v="1"/>
    <x v="1"/>
    <x v="173"/>
    <x v="173"/>
    <x v="12"/>
    <n v="300000"/>
    <x v="5"/>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3"/>
    <x v="1"/>
    <x v="2"/>
    <x v="174"/>
    <x v="174"/>
    <x v="8"/>
    <n v="127400"/>
    <x v="5"/>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4"/>
    <x v="4"/>
    <x v="0"/>
    <x v="175"/>
    <x v="175"/>
    <x v="0"/>
    <m/>
    <x v="6"/>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8">
  <r>
    <x v="0"/>
    <x v="0"/>
    <x v="0"/>
    <x v="0"/>
    <x v="0"/>
    <x v="0"/>
    <n v="3961842.4199999981"/>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1"/>
    <x v="1"/>
    <x v="0"/>
    <n v="19946.51000000000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2"/>
    <x v="2"/>
    <x v="0"/>
    <n v="729456.35"/>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3"/>
    <x v="3"/>
    <x v="0"/>
    <n v="366169.9799999999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4"/>
    <x v="4"/>
    <x v="0"/>
    <n v="674.99"/>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5"/>
    <x v="5"/>
    <x v="0"/>
    <n v="11311.11"/>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6"/>
    <x v="6"/>
    <x v="0"/>
    <n v="45671.13999999999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1"/>
    <x v="0"/>
    <x v="7"/>
    <x v="7"/>
    <x v="0"/>
    <n v="55698.8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0"/>
    <x v="0"/>
    <x v="8"/>
    <x v="8"/>
    <x v="0"/>
    <n v="41879.46"/>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9"/>
    <x v="9"/>
    <x v="0"/>
    <n v="465379.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0"/>
    <x v="10"/>
    <x v="0"/>
    <n v="297594.18000000011"/>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1"/>
    <x v="11"/>
    <x v="0"/>
    <n v="48334.790000000008"/>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2"/>
    <x v="12"/>
    <x v="0"/>
    <n v="12795.009999999998"/>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3"/>
    <x v="13"/>
    <x v="0"/>
    <n v="9242.81"/>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14"/>
    <x v="14"/>
    <x v="0"/>
    <n v="-1.4551915228366852E-11"/>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5"/>
    <x v="15"/>
    <x v="0"/>
    <n v="1908329.18"/>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6"/>
    <x v="16"/>
    <x v="0"/>
    <n v="1494993.6"/>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
    <x v="2"/>
    <x v="0"/>
    <n v="-153341.60999999999"/>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3"/>
    <x v="3"/>
    <x v="0"/>
    <n v="24738.360000000073"/>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7"/>
    <x v="17"/>
    <x v="0"/>
    <n v="279782.5"/>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8"/>
    <x v="18"/>
    <x v="0"/>
    <n v="240236.43"/>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19"/>
    <x v="19"/>
    <x v="0"/>
    <n v="178657.54000000004"/>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0"/>
    <x v="20"/>
    <x v="0"/>
    <n v="131208.72"/>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7"/>
    <x v="7"/>
    <x v="0"/>
    <n v="58340.159999999996"/>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1"/>
    <x v="21"/>
    <x v="0"/>
    <n v="74328.290000000037"/>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1"/>
    <x v="0"/>
    <x v="22"/>
    <x v="22"/>
    <x v="0"/>
    <n v="29661.199999999997"/>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0"/>
    <x v="0"/>
    <x v="0"/>
    <n v="3463694.1699999995"/>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23"/>
    <x v="23"/>
    <x v="0"/>
    <n v="1196355.0499999998"/>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0"/>
    <x v="0"/>
    <x v="8"/>
    <x v="8"/>
    <x v="0"/>
    <n v="16875.559999999998"/>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24"/>
    <x v="24"/>
    <x v="0"/>
    <n v="365544.47000000003"/>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9"/>
    <x v="9"/>
    <x v="0"/>
    <n v="283148.71999999997"/>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10"/>
    <x v="10"/>
    <x v="0"/>
    <n v="-2811.3300000000013"/>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1"/>
    <x v="2"/>
    <x v="0"/>
    <x v="12"/>
    <x v="12"/>
    <x v="0"/>
    <n v="-12795.04"/>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5"/>
    <x v="25"/>
    <x v="1"/>
    <n v="6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6"/>
    <x v="26"/>
    <x v="2"/>
    <n v="75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1"/>
    <x v="1"/>
    <x v="27"/>
    <x v="27"/>
    <x v="3"/>
    <n v="5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28"/>
    <x v="28"/>
    <x v="4"/>
    <n v="67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2"/>
    <x v="29"/>
    <x v="29"/>
    <x v="5"/>
    <n v="1453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30"/>
    <x v="30"/>
    <x v="6"/>
    <n v="5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2"/>
    <x v="31"/>
    <x v="31"/>
    <x v="7"/>
    <n v="209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2"/>
    <x v="0"/>
    <x v="1"/>
    <x v="32"/>
    <x v="32"/>
    <x v="8"/>
    <n v="2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3"/>
    <x v="33"/>
    <x v="1"/>
    <n v="6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4"/>
    <x v="34"/>
    <x v="8"/>
    <n v="2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2"/>
    <x v="35"/>
    <x v="35"/>
    <x v="9"/>
    <n v="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2"/>
    <x v="36"/>
    <x v="36"/>
    <x v="10"/>
    <n v="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7"/>
    <x v="37"/>
    <x v="2"/>
    <n v="75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8"/>
    <x v="38"/>
    <x v="2"/>
    <n v="75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1"/>
    <x v="1"/>
    <x v="39"/>
    <x v="39"/>
    <x v="3"/>
    <n v="5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0"/>
    <x v="40"/>
    <x v="11"/>
    <n v="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1"/>
    <x v="41"/>
    <x v="12"/>
    <n v="3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2"/>
    <x v="42"/>
    <x v="13"/>
    <n v="25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28"/>
    <x v="28"/>
    <x v="14"/>
    <n v="30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3"/>
    <x v="43"/>
    <x v="15"/>
    <n v="1274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4"/>
    <x v="44"/>
    <x v="6"/>
    <n v="5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5"/>
    <x v="45"/>
    <x v="6"/>
    <n v="50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46"/>
    <x v="46"/>
    <x v="7"/>
    <n v="208605"/>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1"/>
    <x v="47"/>
    <x v="47"/>
    <x v="16"/>
    <n v="15000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3"/>
    <x v="0"/>
    <x v="2"/>
    <x v="32"/>
    <x v="32"/>
    <x v="3"/>
    <n v="0"/>
    <s v="Cyber Security Upgrades"/>
    <s v="New and upgraded tools that will strengthen the company’s cybersecurity protections and keep pace with the ever-increasing capabilities of cyber criminals. Additionally, improvements to the cybersecurity program that are mandated or required by regulations and compliance standards. The company’s cybersecurity program protects the confidentiality, integrity, and availability of customer information and company services. "/>
  </r>
  <r>
    <x v="0"/>
    <x v="2"/>
    <x v="0"/>
    <x v="48"/>
    <x v="48"/>
    <x v="0"/>
    <n v="-12042.120000000048"/>
    <s v="IT Infrastructure Upgrades (data center, servers, network, database, OS)"/>
    <s v="Annual ERP hardware refresh upgrades address the oldest server equipment first.  As hardware ages, the failure rate with array controllers, battery backed write cache, disk drives, and memory begin to fail.  It becomes a hardship to secure parts from end-of-sale/end-of-support hardware. Expected gains in service will include faster computing, increased memory capacity, higher density of virtualized systems per server host. Also, this project has been facilitating the upgrades of obsolete operating system/servers that are throughout IT and various business units for the past several years. This project will ensure that the next level of servers can be addressed in order to maintain supportability by the vendor. "/>
  </r>
  <r>
    <x v="0"/>
    <x v="2"/>
    <x v="0"/>
    <x v="49"/>
    <x v="49"/>
    <x v="0"/>
    <n v="405654.45999999996"/>
    <s v="IT Infrastructure Upgrades (data center, servers, network, database, OS)"/>
    <s v="Currently, we are in an older environment (2013/2016) and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Security compliance and obsolescence; Platform enhancements/modernization.​"/>
  </r>
  <r>
    <x v="0"/>
    <x v="3"/>
    <x v="0"/>
    <x v="50"/>
    <x v="50"/>
    <x v="0"/>
    <n v="332627.32"/>
    <s v="IT Infrastructure Upgrades (data center, servers, network, database, OS)"/>
    <s v="IT Computers"/>
  </r>
  <r>
    <x v="0"/>
    <x v="1"/>
    <x v="0"/>
    <x v="51"/>
    <x v="51"/>
    <x v="0"/>
    <n v="725622.5199999999"/>
    <s v="IT Infrastructure Upgrades (data center, servers, network, database, OS)"/>
    <s v="Refreshing out of support/end of life employee PCs to increase productivity"/>
  </r>
  <r>
    <x v="0"/>
    <x v="1"/>
    <x v="0"/>
    <x v="52"/>
    <x v="52"/>
    <x v="0"/>
    <n v="275273.80000000005"/>
    <s v="IT Infrastructure Upgrades (data center, servers, network, database, OS)"/>
    <s v="Upgrading SQL Database environment to ensure currency and reliability "/>
  </r>
  <r>
    <x v="0"/>
    <x v="1"/>
    <x v="0"/>
    <x v="53"/>
    <x v="53"/>
    <x v="0"/>
    <n v="782096.54999999981"/>
    <s v="IT Infrastructure Upgrades (data center, servers, network, database, OS)"/>
    <s v="Network LAN / WAN equipment"/>
  </r>
  <r>
    <x v="0"/>
    <x v="1"/>
    <x v="0"/>
    <x v="54"/>
    <x v="54"/>
    <x v="0"/>
    <n v="1913329.02"/>
    <s v="IT Infrastructure Upgrades (data center, servers, network, database, OS)"/>
    <s v="Implement shared hard drive/disk storage for Production server systems located at Ybor and for replication of Production systems to the SecureCenter for Disaster Recovery.Data growth rate is 40%-50% annually ​_x000a__x000a_Available disk space storage must grow ahead of this growth rate in order to keep server systems from filling up. ​_x000a_"/>
  </r>
  <r>
    <x v="0"/>
    <x v="1"/>
    <x v="0"/>
    <x v="55"/>
    <x v="55"/>
    <x v="0"/>
    <n v="1419532.93"/>
    <s v="IT Infrastructure Upgrades (data center, servers, network, database, OS)"/>
    <s v="Upgrade the data backup systems to maintain business continuity in case of events that cause data loss. Project efforts include additional Storage Shelves for three 5250 Appliances ($250K) and equipment for HANA Encrypted Backups ($200KCompression processing and storage must grow ahead of this growth rate in order to keep backups from falling behind which results in data loss.). "/>
  </r>
  <r>
    <x v="0"/>
    <x v="1"/>
    <x v="0"/>
    <x v="56"/>
    <x v="56"/>
    <x v="0"/>
    <n v="1736156.27"/>
    <s v="IT Infrastructure Upgrades (data center, servers, network, database, OS)"/>
    <s v="Network Backup Equipment"/>
  </r>
  <r>
    <x v="0"/>
    <x v="1"/>
    <x v="0"/>
    <x v="57"/>
    <x v="57"/>
    <x v="0"/>
    <n v="255386.98000000004"/>
    <s v="IT Infrastructure Upgrades (data center, servers, network, database, OS)"/>
    <s v="To upgrade aged/end-of-support equipment or expand networking equipment (routers, switches, wireless networking) at various locations within Tampa Electric and Peoples Gas. Lifecycle of networking gear requires the upgrade of equipment for supportability from the vendor. Networking equipment reaches end-of-sale &amp; end-of-support as all technology does. Failure of network equipment increases as the age of the equipment increases. Most of the networking equipment reaches 7+ years before being replaced.​​ Value: Expected benefit for replacing aged equipment is increased network performance due to newer technology and would result in higher team member productivity. Routine network upgrades are an essential element in every security risk mitigation plan as the network is the conduit for data, voice, and video, providing “always on” customer service.​​"/>
  </r>
  <r>
    <x v="0"/>
    <x v="1"/>
    <x v="0"/>
    <x v="58"/>
    <x v="58"/>
    <x v="0"/>
    <n v="194235.47"/>
    <s v="IT Infrastructure Upgrades (data center, servers, network, database, OS)"/>
    <s v="Network Servers"/>
  </r>
  <r>
    <x v="0"/>
    <x v="1"/>
    <x v="0"/>
    <x v="59"/>
    <x v="59"/>
    <x v="0"/>
    <n v="774724"/>
    <s v="IT Infrastructure Upgrades (data center, servers, network, database, OS)"/>
    <s v="This project is required to fund the Enterprise License Agreement for the existing VMware (virtualization) environment. TECO has transitioned to VMware vCloud Suite l. This is contracted / committed spend in order to maintain the Enterprise License Agreement with VMware.  80% of Tampa Electric’s server environment runs on this software."/>
  </r>
  <r>
    <x v="0"/>
    <x v="1"/>
    <x v="0"/>
    <x v="60"/>
    <x v="60"/>
    <x v="0"/>
    <n v="229943.16"/>
    <s v="IT Infrastructure Upgrades (data center, servers, network, database, OS)"/>
    <s v="Finalize moving email to Microsoft's cloud. It is more cost effective for Microsoft to manage mail services than to do it in house. "/>
  </r>
  <r>
    <x v="0"/>
    <x v="1"/>
    <x v="0"/>
    <x v="61"/>
    <x v="61"/>
    <x v="0"/>
    <n v="39761.630000000005"/>
    <s v="IT Infrastructure Upgrades (data center, servers, network, database, OS)"/>
    <s v="Network Servers"/>
  </r>
  <r>
    <x v="0"/>
    <x v="1"/>
    <x v="0"/>
    <x v="62"/>
    <x v="62"/>
    <x v="0"/>
    <n v="228694.74"/>
    <s v="IT Infrastructure Upgrades (data center, servers, network, database, OS)"/>
    <s v="Cisco Call Manager upgrade to stay current"/>
  </r>
  <r>
    <x v="0"/>
    <x v="1"/>
    <x v="0"/>
    <x v="63"/>
    <x v="63"/>
    <x v="0"/>
    <n v="162964.90999999997"/>
    <s v="IT Infrastructure Upgrades (data center, servers, network, database, OS)"/>
    <s v="Upgrade of corporate antivirus software"/>
  </r>
  <r>
    <x v="0"/>
    <x v="2"/>
    <x v="0"/>
    <x v="64"/>
    <x v="64"/>
    <x v="0"/>
    <n v="138738.72000000009"/>
    <s v="IT Infrastructure Upgrades (data center, servers, network, database, OS)"/>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3"/>
    <x v="0"/>
    <x v="65"/>
    <x v="65"/>
    <x v="0"/>
    <n v="90124.390000000014"/>
    <s v="IT Infrastructure Upgrades (data center, servers, network, database, OS)"/>
    <s v="IT Computers"/>
  </r>
  <r>
    <x v="0"/>
    <x v="2"/>
    <x v="0"/>
    <x v="66"/>
    <x v="66"/>
    <x v="0"/>
    <n v="77722.97"/>
    <s v="IT Infrastructure Upgrades (data center, servers, network, database, OS)"/>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2"/>
    <x v="0"/>
    <x v="67"/>
    <x v="67"/>
    <x v="0"/>
    <n v="50692.709999999977"/>
    <s v="IT Infrastructure Upgrades (data center, servers, network, database, OS)"/>
    <s v="The encryption protects sensitive data so that only intended recipients can read it. Using encryption and trusted cryptographic algorithms, the  Server helps TECO ensure compliance to security standards. Dependable encryption, strong signature creation, and reliable authentication deliver rock-solid security."/>
  </r>
  <r>
    <x v="0"/>
    <x v="2"/>
    <x v="0"/>
    <x v="68"/>
    <x v="68"/>
    <x v="0"/>
    <n v="-12123.249999999998"/>
    <s v="IT Infrastructure Upgrades (data center, servers, network, database, OS)"/>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1"/>
    <x v="1"/>
    <x v="0"/>
    <x v="69"/>
    <x v="69"/>
    <x v="0"/>
    <n v="198774.71000000002"/>
    <s v="IT Infrastructure Upgrades (data center, servers, network, database, OS)"/>
    <s v="IT Service Desk Automation Tools"/>
  </r>
  <r>
    <x v="1"/>
    <x v="2"/>
    <x v="0"/>
    <x v="70"/>
    <x v="70"/>
    <x v="0"/>
    <n v="567471.08000000031"/>
    <s v="IT Infrastructure Upgrades (data center, servers, network, database, OS)"/>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1"/>
    <x v="1"/>
    <x v="0"/>
    <x v="51"/>
    <x v="51"/>
    <x v="0"/>
    <n v="14763.839999999997"/>
    <s v="IT Infrastructure Upgrades (data center, servers, network, database, OS)"/>
    <s v="To ensure assigned funds for TEC to replace broken and out of warranty computers, and to buy computers for new employees."/>
  </r>
  <r>
    <x v="1"/>
    <x v="1"/>
    <x v="0"/>
    <x v="71"/>
    <x v="71"/>
    <x v="0"/>
    <n v="2706497.79"/>
    <s v="IT Infrastructure Upgrades (data center, servers, network, database, OS)"/>
    <s v="Network Servers"/>
  </r>
  <r>
    <x v="1"/>
    <x v="1"/>
    <x v="0"/>
    <x v="52"/>
    <x v="52"/>
    <x v="0"/>
    <n v="20617.91"/>
    <s v="IT Infrastructure Upgrades (data center, servers, network, database, OS)"/>
    <s v="SQL Server Upgrades"/>
  </r>
  <r>
    <x v="1"/>
    <x v="1"/>
    <x v="0"/>
    <x v="53"/>
    <x v="53"/>
    <x v="0"/>
    <n v="1220243.0900000001"/>
    <s v="IT Infrastructure Upgrades (data center, servers, network, database, OS)"/>
    <s v="Network Transport LAN/WAN equipment"/>
  </r>
  <r>
    <x v="1"/>
    <x v="1"/>
    <x v="0"/>
    <x v="72"/>
    <x v="72"/>
    <x v="0"/>
    <n v="1767431.08"/>
    <s v="IT Infrastructure Upgrades (data center, servers, network, database, OS)"/>
    <s v="SAN Storage Equipment"/>
  </r>
  <r>
    <x v="1"/>
    <x v="1"/>
    <x v="0"/>
    <x v="55"/>
    <x v="55"/>
    <x v="0"/>
    <n v="325689.45999999996"/>
    <s v="IT Infrastructure Upgrades (data center, servers, network, database, OS)"/>
    <s v="Network Servers"/>
  </r>
  <r>
    <x v="1"/>
    <x v="1"/>
    <x v="0"/>
    <x v="56"/>
    <x v="56"/>
    <x v="0"/>
    <n v="-213060.29"/>
    <s v="IT Infrastructure Upgrades (data center, servers, network, database, OS)"/>
    <s v="Network Backup hardware"/>
  </r>
  <r>
    <x v="1"/>
    <x v="1"/>
    <x v="0"/>
    <x v="73"/>
    <x v="73"/>
    <x v="0"/>
    <n v="1439859.5399999998"/>
    <s v="IT Infrastructure Upgrades (data center, servers, network, database, OS)"/>
    <s v="Upgrades aged/end-of-support equipment or expand networking equipment (routers, switches, Load Balancing, wireless networking) at various locations within Tampa Electric to include Central Operation Center, Ybor Data Center and Energy Control Center.  These sites will have the Core/Access switches/Legacy Access Points replaced. Also, more Wireless access point will be replaced throughout the company at various locations.​_x000a__x000a_​"/>
  </r>
  <r>
    <x v="1"/>
    <x v="1"/>
    <x v="0"/>
    <x v="74"/>
    <x v="74"/>
    <x v="0"/>
    <n v="1387177.2300000004"/>
    <s v="IT Infrastructure Upgrades (data center, servers, network, database, OS)"/>
    <s v="SQL Server Upgrades "/>
  </r>
  <r>
    <x v="1"/>
    <x v="1"/>
    <x v="0"/>
    <x v="75"/>
    <x v="75"/>
    <x v="0"/>
    <n v="1274794.71"/>
    <s v="IT Infrastructure Upgrades (data center, servers, network, database, OS)"/>
    <s v="This project is required to replace the aging server infrastructure located at Big Bend, Polk, and Bayside.The current HPE server infrastructure is seven years old and unsupported. We are also at maximum capacity for both compute and storage and it cannot be expanded further on the existing hardware platform."/>
  </r>
  <r>
    <x v="1"/>
    <x v="1"/>
    <x v="0"/>
    <x v="76"/>
    <x v="76"/>
    <x v="0"/>
    <n v="833986.63000000012"/>
    <s v="IT Infrastructure Upgrades (data center, servers, network, database, OS)"/>
    <s v="PC Infrastructure Replacement"/>
  </r>
  <r>
    <x v="1"/>
    <x v="1"/>
    <x v="0"/>
    <x v="77"/>
    <x v="77"/>
    <x v="0"/>
    <n v="774724"/>
    <s v="IT Infrastructure Upgrades (data center, servers, network, database, OS)"/>
    <s v="Upgrade Vmware Environment"/>
  </r>
  <r>
    <x v="1"/>
    <x v="1"/>
    <x v="0"/>
    <x v="60"/>
    <x v="60"/>
    <x v="0"/>
    <n v="-54829"/>
    <s v="IT Infrastructure Upgrades (data center, servers, network, database, OS)"/>
    <s v="Microsoft Exchange Upgrade"/>
  </r>
  <r>
    <x v="1"/>
    <x v="1"/>
    <x v="0"/>
    <x v="78"/>
    <x v="78"/>
    <x v="0"/>
    <n v="452757.6"/>
    <s v="IT Infrastructure Upgrades (data center, servers, network, database, OS)"/>
    <s v="A/V Upgrades &amp; Replacements "/>
  </r>
  <r>
    <x v="1"/>
    <x v="1"/>
    <x v="0"/>
    <x v="63"/>
    <x v="63"/>
    <x v="0"/>
    <n v="39115.049999999996"/>
    <s v="IT Infrastructure Upgrades (data center, servers, network, database, OS)"/>
    <s v="A/V Upgrades &amp; Replacements "/>
  </r>
  <r>
    <x v="1"/>
    <x v="1"/>
    <x v="0"/>
    <x v="79"/>
    <x v="79"/>
    <x v="0"/>
    <n v="71476"/>
    <s v="IT Infrastructure Upgrades (data center, servers, network, database, OS)"/>
    <s v="Enhance cellular signals in TECO buildings"/>
  </r>
  <r>
    <x v="1"/>
    <x v="1"/>
    <x v="0"/>
    <x v="80"/>
    <x v="80"/>
    <x v="0"/>
    <n v="702.51"/>
    <s v="IT Infrastructure Upgrades (data center, servers, network, database, OS)"/>
    <s v="This is for a tool to better map the TECO network for greater visibility and to enhance both asset management and cybersecurity"/>
  </r>
  <r>
    <x v="1"/>
    <x v="3"/>
    <x v="0"/>
    <x v="81"/>
    <x v="81"/>
    <x v="0"/>
    <n v="122750.35999999997"/>
    <s v="IT Infrastructure Upgrades (data center, servers, network, database, OS)"/>
    <s v="IT Computers"/>
  </r>
  <r>
    <x v="1"/>
    <x v="3"/>
    <x v="0"/>
    <x v="50"/>
    <x v="50"/>
    <x v="0"/>
    <n v="106408.48999999999"/>
    <s v="IT Infrastructure Upgrades (data center, servers, network, database, OS)"/>
    <s v="IT Computers"/>
  </r>
  <r>
    <x v="1"/>
    <x v="2"/>
    <x v="0"/>
    <x v="49"/>
    <x v="49"/>
    <x v="0"/>
    <n v="6287.4900000000025"/>
    <s v="IT Infrastructure Upgrades (data center, servers, network, database, OS)"/>
    <s v="Currently, we are in an older environment (2013/2016) and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Security compliance and obsolescence; Platform enhancements/modernization.​"/>
  </r>
  <r>
    <x v="1"/>
    <x v="2"/>
    <x v="0"/>
    <x v="82"/>
    <x v="82"/>
    <x v="0"/>
    <n v="4485.3799999999974"/>
    <s v="IT Infrastructure Upgrades (data center, servers, network, database, OS)"/>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2"/>
    <x v="2"/>
    <x v="1"/>
    <x v="83"/>
    <x v="83"/>
    <x v="17"/>
    <n v="400000"/>
    <s v="IT Infrastructure Upgrades (data center, servers, network, database, OS)"/>
    <s v="Applications are in older environment and software versions  (OS/DB/Application Software) and we need to bring the environment up-to-date to continue receiving vendor support when necessary and ensure the infrastructure will provide the requisite capacity and throughput. There is a risk for unplanned outages as a result of software failure, application recovery can take longer, and there is a risk of potential data loss. ​The proejct objective is to Enhance/Upgrade corporate third-party applications to provide functionality for business users to perform their job and/or improve their business processes.  These upgrades refresh the operating system, databases, and application software."/>
  </r>
  <r>
    <x v="2"/>
    <x v="1"/>
    <x v="1"/>
    <x v="84"/>
    <x v="84"/>
    <x v="18"/>
    <n v="2175000"/>
    <s v="IT Infrastructure Upgrades (data center, servers, network, database, OS)"/>
    <s v="Server Lifecycle Replacement"/>
  </r>
  <r>
    <x v="2"/>
    <x v="1"/>
    <x v="1"/>
    <x v="85"/>
    <x v="85"/>
    <x v="19"/>
    <n v="1652000"/>
    <s v="IT Infrastructure Upgrades (data center, servers, network, database, OS)"/>
    <s v="Storage Lifecycle/Growth"/>
  </r>
  <r>
    <x v="2"/>
    <x v="1"/>
    <x v="1"/>
    <x v="86"/>
    <x v="86"/>
    <x v="20"/>
    <n v="1575000"/>
    <s v="IT Infrastructure Upgrades (data center, servers, network, database, OS)"/>
    <s v="Network Lifecycle/Growth"/>
  </r>
  <r>
    <x v="2"/>
    <x v="1"/>
    <x v="1"/>
    <x v="87"/>
    <x v="87"/>
    <x v="21"/>
    <n v="1110000"/>
    <s v="IT Infrastructure Upgrades (data center, servers, network, database, OS)"/>
    <s v="Database Lifecycling"/>
  </r>
  <r>
    <x v="2"/>
    <x v="1"/>
    <x v="1"/>
    <x v="88"/>
    <x v="88"/>
    <x v="22"/>
    <n v="700000"/>
    <s v="IT Infrastructure Upgrades (data center, servers, network, database, OS)"/>
    <s v="VMWare Environment - Required upgrades to maintain current release"/>
  </r>
  <r>
    <x v="2"/>
    <x v="1"/>
    <x v="1"/>
    <x v="89"/>
    <x v="89"/>
    <x v="6"/>
    <n v="500000"/>
    <s v="IT Infrastructure Upgrades (data center, servers, network, database, OS)"/>
    <s v="Enhance and upgrade network monitoring capability for both reliability and cybersecurity reasons"/>
  </r>
  <r>
    <x v="2"/>
    <x v="1"/>
    <x v="1"/>
    <x v="90"/>
    <x v="90"/>
    <x v="6"/>
    <n v="500000"/>
    <s v="IT Infrastructure Upgrades (data center, servers, network, database, OS)"/>
    <s v="To ensure that TECO IT can reecover from a disaster and restore IT services in a timely manner "/>
  </r>
  <r>
    <x v="2"/>
    <x v="1"/>
    <x v="1"/>
    <x v="91"/>
    <x v="91"/>
    <x v="12"/>
    <n v="300000"/>
    <s v="IT Infrastructure Upgrades (data center, servers, network, database, OS)"/>
    <s v="Lifecycle updates to Oracle Database environment"/>
  </r>
  <r>
    <x v="2"/>
    <x v="1"/>
    <x v="1"/>
    <x v="92"/>
    <x v="92"/>
    <x v="8"/>
    <n v="200000"/>
    <s v="IT Infrastructure Upgrades (data center, servers, network, database, OS)"/>
    <s v="Lifecycle updates to Cisco AV environement for meeting and collaboration"/>
  </r>
  <r>
    <x v="2"/>
    <x v="1"/>
    <x v="1"/>
    <x v="93"/>
    <x v="93"/>
    <x v="8"/>
    <n v="200000"/>
    <s v="IT Infrastructure Upgrades (data center, servers, network, database, OS)"/>
    <s v="Lifecycle updates to Cisco  telephony environments"/>
  </r>
  <r>
    <x v="2"/>
    <x v="1"/>
    <x v="1"/>
    <x v="94"/>
    <x v="94"/>
    <x v="23"/>
    <n v="100000"/>
    <s v="IT Infrastructure Upgrades (data center, servers, network, database, OS)"/>
    <s v="Microsoft Collaboration Tools"/>
  </r>
  <r>
    <x v="2"/>
    <x v="1"/>
    <x v="1"/>
    <x v="95"/>
    <x v="95"/>
    <x v="23"/>
    <n v="100000"/>
    <s v="IT Infrastructure Upgrades (data center, servers, network, database, OS)"/>
    <s v="Upgrade of voice recording systems to stay on current release"/>
  </r>
  <r>
    <x v="2"/>
    <x v="1"/>
    <x v="1"/>
    <x v="96"/>
    <x v="96"/>
    <x v="23"/>
    <n v="100000"/>
    <s v="IT Infrastructure Upgrades (data center, servers, network, database, OS)"/>
    <s v="Upgrade of Netbackup software to current version"/>
  </r>
  <r>
    <x v="2"/>
    <x v="1"/>
    <x v="1"/>
    <x v="97"/>
    <x v="97"/>
    <x v="24"/>
    <n v="30000"/>
    <s v="IT Infrastructure Upgrades (data center, servers, network, database, OS)"/>
    <s v="IT Computers "/>
  </r>
  <r>
    <x v="2"/>
    <x v="1"/>
    <x v="1"/>
    <x v="98"/>
    <x v="98"/>
    <x v="25"/>
    <n v="25000"/>
    <s v="IT Infrastructure Upgrades (data center, servers, network, database, OS)"/>
    <s v="IT Computers "/>
  </r>
  <r>
    <x v="2"/>
    <x v="1"/>
    <x v="1"/>
    <x v="99"/>
    <x v="99"/>
    <x v="26"/>
    <n v="15000"/>
    <s v="IT Infrastructure Upgrades (data center, servers, network, database, OS)"/>
    <s v="To lifecycle and replace broken and out of data printers"/>
  </r>
  <r>
    <x v="2"/>
    <x v="1"/>
    <x v="2"/>
    <x v="100"/>
    <x v="100"/>
    <x v="27"/>
    <n v="199000"/>
    <s v="IT Infrastructure Upgrades (data center, servers, network, database, OS)"/>
    <s v="TaaS Enhancements"/>
  </r>
  <r>
    <x v="3"/>
    <x v="2"/>
    <x v="1"/>
    <x v="101"/>
    <x v="101"/>
    <x v="22"/>
    <n v="700000"/>
    <s v="IT Infrastructure Upgrades (data center, servers, network, database, OS)"/>
    <s v="Microsoft BizTalk Server is used for critical application integration with core enterprise software (ADMS/CAD, CRM, ERP, and several others). We must keep the BizTalk environment up-to-date.  Doing so allows us to continue to receive vendor support when necessary and to be assured the infrastructure will provide the requisite capacity and throughput. Additionally, the upgrade provides Security compliance and obsolescence and platform enhancements/modernization.​"/>
  </r>
  <r>
    <x v="3"/>
    <x v="1"/>
    <x v="1"/>
    <x v="102"/>
    <x v="102"/>
    <x v="28"/>
    <n v="2100000"/>
    <s v="IT Infrastructure Upgrades (data center, servers, network, database, OS)"/>
    <s v="Network Server Capital"/>
  </r>
  <r>
    <x v="3"/>
    <x v="1"/>
    <x v="1"/>
    <x v="103"/>
    <x v="103"/>
    <x v="15"/>
    <n v="2000000"/>
    <s v="IT Infrastructure Upgrades (data center, servers, network, database, OS)"/>
    <s v="NetworkTransport LAN/WAN equipment"/>
  </r>
  <r>
    <x v="3"/>
    <x v="1"/>
    <x v="1"/>
    <x v="104"/>
    <x v="104"/>
    <x v="29"/>
    <n v="950000"/>
    <s v="IT Infrastructure Upgrades (data center, servers, network, database, OS)"/>
    <s v="Expand SAN Storage"/>
  </r>
  <r>
    <x v="3"/>
    <x v="1"/>
    <x v="1"/>
    <x v="105"/>
    <x v="105"/>
    <x v="30"/>
    <n v="775000"/>
    <s v="IT Infrastructure Upgrades (data center, servers, network, database, OS)"/>
    <s v="Upgrade Vmware Environment"/>
  </r>
  <r>
    <x v="3"/>
    <x v="1"/>
    <x v="1"/>
    <x v="106"/>
    <x v="106"/>
    <x v="31"/>
    <n v="550000"/>
    <s v="IT Infrastructure Upgrades (data center, servers, network, database, OS)"/>
    <s v="SQL Server Upgrades "/>
  </r>
  <r>
    <x v="3"/>
    <x v="1"/>
    <x v="2"/>
    <x v="107"/>
    <x v="107"/>
    <x v="6"/>
    <n v="391400"/>
    <s v="IT Infrastructure Upgrades (data center, servers, network, database, OS)"/>
    <s v="Wireless Infrastructure Refresh"/>
  </r>
  <r>
    <x v="3"/>
    <x v="1"/>
    <x v="1"/>
    <x v="108"/>
    <x v="108"/>
    <x v="32"/>
    <n v="350000"/>
    <s v="IT Infrastructure Upgrades (data center, servers, network, database, OS)"/>
    <s v="Unified Communication System Upgrades "/>
  </r>
  <r>
    <x v="3"/>
    <x v="1"/>
    <x v="1"/>
    <x v="109"/>
    <x v="109"/>
    <x v="12"/>
    <n v="300000"/>
    <s v="IT Infrastructure Upgrades (data center, servers, network, database, OS)"/>
    <s v="A/V Upgrades &amp; Replacements "/>
  </r>
  <r>
    <x v="3"/>
    <x v="1"/>
    <x v="2"/>
    <x v="110"/>
    <x v="110"/>
    <x v="13"/>
    <n v="0"/>
    <s v="IT Infrastructure Upgrades (data center, servers, network, database, OS)"/>
    <s v="The development of our cloud strategy has been piecemeal and has left gaps in governance. By focusing on the implementation of a complete strategy, adequate focus will be given to governance, security, billing, and monitoring of our existing cloud environments as well as preparing for a multi-cloud future.​​Value:   Ensure maturation of this emergent technology in order to extract further value from this investment as well as reduce the risk of availability, security, confidentiality, and integrity issues for the business.​"/>
  </r>
  <r>
    <x v="3"/>
    <x v="1"/>
    <x v="1"/>
    <x v="111"/>
    <x v="111"/>
    <x v="13"/>
    <n v="250000"/>
    <s v="IT Infrastructure Upgrades (data center, servers, network, database, OS)"/>
    <s v="Cloud infrastructure"/>
  </r>
  <r>
    <x v="3"/>
    <x v="1"/>
    <x v="1"/>
    <x v="112"/>
    <x v="112"/>
    <x v="8"/>
    <n v="200000"/>
    <s v="IT Infrastructure Upgrades (data center, servers, network, database, OS)"/>
    <s v="Collaboration Automation"/>
  </r>
  <r>
    <x v="3"/>
    <x v="1"/>
    <x v="2"/>
    <x v="95"/>
    <x v="95"/>
    <x v="8"/>
    <n v="0"/>
    <s v="IT Infrastructure Upgrades (data center, servers, network, database, OS)"/>
    <s v="Ensuring call recording capability is current and supported by the manufacturer "/>
  </r>
  <r>
    <x v="3"/>
    <x v="1"/>
    <x v="1"/>
    <x v="113"/>
    <x v="113"/>
    <x v="16"/>
    <n v="150000"/>
    <s v="IT Infrastructure Upgrades (data center, servers, network, database, OS)"/>
    <s v="To Upgrade the end of life telephony system used for backup and disaster situations. "/>
  </r>
  <r>
    <x v="3"/>
    <x v="1"/>
    <x v="1"/>
    <x v="114"/>
    <x v="114"/>
    <x v="23"/>
    <n v="100000"/>
    <s v="IT Infrastructure Upgrades (data center, servers, network, database, OS)"/>
    <s v="IT Computers "/>
  </r>
  <r>
    <x v="3"/>
    <x v="1"/>
    <x v="1"/>
    <x v="115"/>
    <x v="115"/>
    <x v="3"/>
    <n v="50000"/>
    <s v="IT Infrastructure Upgrades (data center, servers, network, database, OS)"/>
    <s v="Oracle Database Upgrades "/>
  </r>
  <r>
    <x v="3"/>
    <x v="1"/>
    <x v="1"/>
    <x v="116"/>
    <x v="116"/>
    <x v="3"/>
    <n v="50000"/>
    <s v="IT Infrastructure Upgrades (data center, servers, network, database, OS)"/>
    <s v="Network Load Balancer Upgrade "/>
  </r>
  <r>
    <x v="3"/>
    <x v="1"/>
    <x v="1"/>
    <x v="117"/>
    <x v="117"/>
    <x v="24"/>
    <n v="30000"/>
    <s v="IT Infrastructure Upgrades (data center, servers, network, database, OS)"/>
    <s v="IT - Computer Hardware "/>
  </r>
  <r>
    <x v="3"/>
    <x v="1"/>
    <x v="1"/>
    <x v="118"/>
    <x v="118"/>
    <x v="12"/>
    <n v="300000"/>
    <s v="IT Infrastructure Upgrades (data center, servers, network, database, OS)"/>
    <s v="PWA Tool Upgrades"/>
  </r>
  <r>
    <x v="3"/>
    <x v="1"/>
    <x v="2"/>
    <x v="119"/>
    <x v="119"/>
    <x v="33"/>
    <n v="250368"/>
    <s v="IT Infrastructure Upgrades (data center, servers, network, database, OS)"/>
    <s v="TaaS Automation "/>
  </r>
  <r>
    <x v="0"/>
    <x v="2"/>
    <x v="0"/>
    <x v="82"/>
    <x v="82"/>
    <x v="0"/>
    <n v="1099818.9000000001"/>
    <s v="IT Infrastructure Upgrades (data center, servers, network, database, OS)"/>
    <s v="To ensure the 5-year hardware refresh cycle is completed.  Existing hardware for was purchased in 2018 and vendor hardware support will end 2022. Up-to-date hardware will enable business partners to execute business processes e.g. financial close, paying vendors, processing payroll, etc. on time and without performance issues."/>
  </r>
  <r>
    <x v="0"/>
    <x v="1"/>
    <x v="0"/>
    <x v="120"/>
    <x v="120"/>
    <x v="0"/>
    <n v="1813.59"/>
    <s v="IT Infrastructure Upgrades (data center, servers, network, database, OS)"/>
    <s v="Unified Communications Upgrades"/>
  </r>
  <r>
    <x v="0"/>
    <x v="1"/>
    <x v="0"/>
    <x v="121"/>
    <x v="121"/>
    <x v="0"/>
    <n v="28080"/>
    <s v="IT Infrastructure Upgrades (data center, servers, network, database, OS)"/>
    <s v="CMDB Upgrades"/>
  </r>
  <r>
    <x v="0"/>
    <x v="1"/>
    <x v="0"/>
    <x v="122"/>
    <x v="122"/>
    <x v="0"/>
    <n v="60511.179999999993"/>
    <s v="IT Infrastructure Upgrades (data center, servers, network, database, OS)"/>
    <s v="In-building Mobile signal enhancements"/>
  </r>
  <r>
    <x v="1"/>
    <x v="1"/>
    <x v="0"/>
    <x v="121"/>
    <x v="121"/>
    <x v="0"/>
    <n v="40599.090000000004"/>
    <s v="IT Infrastructure Upgrades (data center, servers, network, database, OS)"/>
    <s v="CMDB Upgrades"/>
  </r>
  <r>
    <x v="1"/>
    <x v="1"/>
    <x v="0"/>
    <x v="122"/>
    <x v="122"/>
    <x v="0"/>
    <n v="-2957.5699999999924"/>
    <s v="IT Infrastructure Upgrades (data center, servers, network, database, OS)"/>
    <s v="In-building Mobile signal enhancements"/>
  </r>
  <r>
    <x v="3"/>
    <x v="1"/>
    <x v="2"/>
    <x v="84"/>
    <x v="84"/>
    <x v="34"/>
    <n v="0"/>
    <s v="IT Infrastructure Upgrades (data center, servers, network, database, OS)"/>
    <s v="Network Servers"/>
  </r>
  <r>
    <x v="1"/>
    <x v="1"/>
    <x v="0"/>
    <x v="123"/>
    <x v="123"/>
    <x v="0"/>
    <n v="39017.53"/>
    <s v="NERC CIP Enhancements and Upgrades"/>
    <s v="SIEM Repl/Enhancement - NERC "/>
  </r>
  <r>
    <x v="2"/>
    <x v="0"/>
    <x v="1"/>
    <x v="124"/>
    <x v="124"/>
    <x v="2"/>
    <n v="75000"/>
    <s v="NERC CIP Enhancements and Upgrades"/>
    <s v="SIEM Repl/Enhancement - NERC "/>
  </r>
  <r>
    <x v="3"/>
    <x v="1"/>
    <x v="1"/>
    <x v="125"/>
    <x v="125"/>
    <x v="8"/>
    <n v="200000"/>
    <s v="NERC CIP Enhancements and Upgrades"/>
    <s v="NERC - User Provisioning "/>
  </r>
  <r>
    <x v="3"/>
    <x v="0"/>
    <x v="1"/>
    <x v="126"/>
    <x v="126"/>
    <x v="35"/>
    <n v="400000"/>
    <s v="NERC CIP Enhancements and Upgrades"/>
    <s v="Security Tools - NERC "/>
  </r>
  <r>
    <x v="3"/>
    <x v="0"/>
    <x v="1"/>
    <x v="127"/>
    <x v="127"/>
    <x v="2"/>
    <n v="75000"/>
    <s v="NERC CIP Enhancements and Upgrades"/>
    <s v="SIEM Repl/Enhancement - NERC "/>
  </r>
  <r>
    <x v="1"/>
    <x v="1"/>
    <x v="0"/>
    <x v="128"/>
    <x v="128"/>
    <x v="0"/>
    <n v="518797.29999999993"/>
    <s v="NERC CIP Enhancements and Upgrades"/>
    <s v="NERC CIP Patch Mngmnt AssurX "/>
  </r>
  <r>
    <x v="1"/>
    <x v="1"/>
    <x v="0"/>
    <x v="129"/>
    <x v="129"/>
    <x v="0"/>
    <n v="167207.68000000002"/>
    <s v="NERC CIP Enhancements and Upgrades"/>
    <s v="NERC CIP Patch Mgmt ENH/Replacements"/>
  </r>
  <r>
    <x v="2"/>
    <x v="1"/>
    <x v="1"/>
    <x v="130"/>
    <x v="130"/>
    <x v="36"/>
    <n v="520000"/>
    <s v="NERC CIP Enhancements and Upgrades"/>
    <s v="Required to keep our NERC CIP program upto date and effective.  Protects our most critical generation, transmission, distribution, and technology assets from cyber criminals. "/>
  </r>
  <r>
    <x v="2"/>
    <x v="1"/>
    <x v="1"/>
    <x v="131"/>
    <x v="131"/>
    <x v="8"/>
    <n v="200000"/>
    <s v="NERC CIP Enhancements and Upgrades"/>
    <s v="Network Infra Monotoring Replacements and Enhancements - NERC"/>
  </r>
  <r>
    <x v="2"/>
    <x v="1"/>
    <x v="1"/>
    <x v="132"/>
    <x v="132"/>
    <x v="8"/>
    <n v="200000"/>
    <s v="NERC CIP Enhancements and Upgrades"/>
    <s v="Maintain compliance with current version of the NERC CIP standards, continue process improvement efforts and prepare for inclusion of Low Impact into the standards."/>
  </r>
  <r>
    <x v="2"/>
    <x v="1"/>
    <x v="1"/>
    <x v="133"/>
    <x v="133"/>
    <x v="8"/>
    <n v="200000"/>
    <s v="NERC CIP Enhancements and Upgrades"/>
    <s v="Achieve compliance with the next generation of the NERC CIP standards, generally referred to as the virtualization standards.​"/>
  </r>
  <r>
    <x v="2"/>
    <x v="1"/>
    <x v="1"/>
    <x v="134"/>
    <x v="134"/>
    <x v="37"/>
    <n v="120000"/>
    <s v="NERC CIP Enhancements and Upgrades"/>
    <s v="Purchase of upgrading current software; Subnet Solutions (Substation’s vendor for ESNET) used for the management of Substation’s CIP devices related to NERC compliance."/>
  </r>
  <r>
    <x v="3"/>
    <x v="1"/>
    <x v="1"/>
    <x v="135"/>
    <x v="135"/>
    <x v="8"/>
    <n v="200000"/>
    <s v="NERC CIP Enhancements and Upgrades"/>
    <s v="NERC CIP Virtualization "/>
  </r>
  <r>
    <x v="3"/>
    <x v="1"/>
    <x v="1"/>
    <x v="136"/>
    <x v="136"/>
    <x v="8"/>
    <n v="200000"/>
    <s v="NERC CIP Enhancements and Upgrades"/>
    <s v="NERC CIP Compliance "/>
  </r>
  <r>
    <x v="1"/>
    <x v="2"/>
    <x v="0"/>
    <x v="137"/>
    <x v="137"/>
    <x v="0"/>
    <n v="141750"/>
    <s v="NERC CIP Enhancements and Upgrades"/>
    <s v="Compliance Reporting Connections and Reports"/>
  </r>
  <r>
    <x v="0"/>
    <x v="3"/>
    <x v="0"/>
    <x v="138"/>
    <x v="138"/>
    <x v="0"/>
    <n v="173948.5"/>
    <s v="Non-ERP Corporate Updates and Enhancements"/>
    <s v="This investment is needed to improve the tools and procedures being utlitzed for the execution of large portfolio of projects. It will provide benefits towards timely and controlled execution of projects to deliver value"/>
  </r>
  <r>
    <x v="0"/>
    <x v="3"/>
    <x v="0"/>
    <x v="139"/>
    <x v="139"/>
    <x v="0"/>
    <n v="10527.189999999999"/>
    <s v="Non-ERP Corporate Updates and Enhancements"/>
    <s v="This project is to implement new tools and technology to increase speed for testing and managing the overall quality of project lifecycle"/>
  </r>
  <r>
    <x v="0"/>
    <x v="2"/>
    <x v="0"/>
    <x v="140"/>
    <x v="140"/>
    <x v="0"/>
    <n v="660668.23999999987"/>
    <s v="Non-ERP Corporate Updates and Enhancements"/>
    <s v="Mainstream vendor support for our current version of Streamserve has ended as of December 2019. Timely and correct billing to customers to account properly for TEC and PGS revenues.​"/>
  </r>
  <r>
    <x v="0"/>
    <x v="2"/>
    <x v="0"/>
    <x v="141"/>
    <x v="141"/>
    <x v="0"/>
    <n v="290939.7"/>
    <s v="Non-ERP Corporate Updates and Enhancements"/>
    <s v="Upgrade OpenText software and prepare for storage growth.​ Sustain significant content management asset​ as part of the four year software upgrade cycle. Last upgrade was done in 2018"/>
  </r>
  <r>
    <x v="0"/>
    <x v="2"/>
    <x v="0"/>
    <x v="142"/>
    <x v="142"/>
    <x v="0"/>
    <n v="92583.200000000012"/>
    <s v="Non-ERP Corporate Updates and Enhancements"/>
    <s v="Caseworks enhancements"/>
  </r>
  <r>
    <x v="0"/>
    <x v="2"/>
    <x v="0"/>
    <x v="143"/>
    <x v="143"/>
    <x v="0"/>
    <n v="-3036.08"/>
    <s v="Non-ERP Corporate Updates and Enhancements"/>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0"/>
    <x v="2"/>
    <x v="0"/>
    <x v="144"/>
    <x v="144"/>
    <x v="0"/>
    <n v="607271.34"/>
    <s v="Non-ERP Corporate Updates and Enhancements"/>
    <s v="The vendors no longer support aged software versions and hardware. Therefore we modernized the end-user experience by migrating the business portal sites from old versions of SharePoint to SharePoint Online/Cloud, with new functionality and leveraging new features.​"/>
  </r>
  <r>
    <x v="1"/>
    <x v="3"/>
    <x v="0"/>
    <x v="145"/>
    <x v="145"/>
    <x v="0"/>
    <n v="685962.95000000007"/>
    <s v="Non-ERP Corporate Updates and Enhancements"/>
    <s v="This investment is needed to improve the tools and procedures being utlitzed for the execution of large portfolio of projects. It will provide benefits towards timely and controlled execution of projects to deliver value"/>
  </r>
  <r>
    <x v="1"/>
    <x v="2"/>
    <x v="0"/>
    <x v="146"/>
    <x v="146"/>
    <x v="0"/>
    <n v="703279.95999999985"/>
    <s v="Non-ERP Corporate Updates and Enhancements"/>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1"/>
    <x v="2"/>
    <x v="0"/>
    <x v="140"/>
    <x v="140"/>
    <x v="0"/>
    <n v="372857.50999999983"/>
    <s v="Non-ERP Corporate Updates and Enhancements"/>
    <s v="Mainstream vendor support for our current version of Streamserve has ended as of December 2019. Timely and correct billing to customers to account properly for TEC and PGS revenues.​"/>
  </r>
  <r>
    <x v="1"/>
    <x v="2"/>
    <x v="0"/>
    <x v="141"/>
    <x v="141"/>
    <x v="0"/>
    <n v="118729.43000000007"/>
    <s v="Non-ERP Corporate Updates and Enhancements"/>
    <s v="Upgrade OpenText software and prepare for storage growth.​ Sustain significant content management asset​ as part of the four year software upgrade cycle. Last upgrade was done in 2018"/>
  </r>
  <r>
    <x v="1"/>
    <x v="2"/>
    <x v="0"/>
    <x v="142"/>
    <x v="142"/>
    <x v="0"/>
    <n v="21473.45"/>
    <s v="Non-ERP Corporate Updates and Enhancements"/>
    <s v="Caseworks enhancements"/>
  </r>
  <r>
    <x v="1"/>
    <x v="2"/>
    <x v="0"/>
    <x v="144"/>
    <x v="144"/>
    <x v="0"/>
    <n v="21621.620000000043"/>
    <s v="Non-ERP Corporate Updates and Enhancements"/>
    <s v="The vendors no longer support aged software versions and hardware. Therefore we modernized the end-user experience by migrating the business portal sites from old versions of SharePoint to SharePoint Online/Cloud, with new functionality and leveraging new features.​"/>
  </r>
  <r>
    <x v="2"/>
    <x v="2"/>
    <x v="1"/>
    <x v="147"/>
    <x v="147"/>
    <x v="6"/>
    <n v="500000"/>
    <s v="Non-ERP Corporate Updates and Enhancements"/>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2"/>
    <x v="2"/>
    <x v="2"/>
    <x v="148"/>
    <x v="148"/>
    <x v="38"/>
    <n v="382000"/>
    <s v="Non-ERP Corporate Updates and Enhancements"/>
    <s v="Upgrade OpenText software and prepare for storage growth.​ Sustain significant content management asset​ as part of the four year software upgrade cycle. Last upgrade was done in 2018"/>
  </r>
  <r>
    <x v="2"/>
    <x v="2"/>
    <x v="2"/>
    <x v="149"/>
    <x v="149"/>
    <x v="39"/>
    <n v="955000"/>
    <s v="Non-ERP Corporate Updates and Enhancements"/>
    <s v="Consistent processes across business units and standardization and automation of   invoicing processing and controls, Standardized engagement policy, MSAs, documentation; automation of off-boarding requirements.​ Implement a program that brings best of breed practices and technology together in order for TECO's business units to better acquire, onboard, manage, and report on contingent labor spend.  A VMS (Vendor Management System) and an onsite MSP (Managed Service Provider) resource will act as the bridge between hiring managers and suppliers working to accelerate time to hire while ensuring quality and compliance to the existing vendors list and neutrality guidelines"/>
  </r>
  <r>
    <x v="3"/>
    <x v="2"/>
    <x v="1"/>
    <x v="150"/>
    <x v="150"/>
    <x v="6"/>
    <n v="500000"/>
    <s v="Non-ERP Corporate Updates and Enhancements"/>
    <s v="Build business solutions utilizing advanced development tools on the SharePoint platform.​ Modernize business experience and features to advance collaboration​. Online technology that is continuously maintained, avoiding extensive migration efforts every 3-5 years​. Remove old out-of-date SharePoint platform."/>
  </r>
  <r>
    <x v="3"/>
    <x v="3"/>
    <x v="1"/>
    <x v="151"/>
    <x v="151"/>
    <x v="13"/>
    <n v="250000"/>
    <s v="Non-ERP Corporate Updates and Enhancements"/>
    <s v="Data Governance Tools"/>
  </r>
  <r>
    <x v="3"/>
    <x v="2"/>
    <x v="2"/>
    <x v="152"/>
    <x v="152"/>
    <x v="40"/>
    <n v="631600"/>
    <s v="Non-ERP Corporate Updates and Enhancements"/>
    <s v="Implement improvements to the non-ERP corporate portfolios such as Safety, Legal, Real Estate, Regulatory Affairs, and Security and Compliance.  These improvements are required by the business to maintain their business functions, processes, and meet compliance requirements. Achieve O&amp;M savings by automation or improvement of key business processes. Replace/upgrade aging technology"/>
  </r>
  <r>
    <x v="0"/>
    <x v="2"/>
    <x v="0"/>
    <x v="153"/>
    <x v="153"/>
    <x v="0"/>
    <n v="188737.52"/>
    <s v="Non-ERP Corporate Updates and Enhancements"/>
    <s v="Blue Prism BOT Dashboard Implementation"/>
  </r>
  <r>
    <x v="0"/>
    <x v="3"/>
    <x v="0"/>
    <x v="154"/>
    <x v="154"/>
    <x v="0"/>
    <n v="16500"/>
    <s v="Non-ERP Corporate Updates and Enhancements"/>
    <s v="Lighting Bot software for Tampa Electric"/>
  </r>
  <r>
    <x v="1"/>
    <x v="2"/>
    <x v="0"/>
    <x v="155"/>
    <x v="155"/>
    <x v="0"/>
    <n v="320921.19000000018"/>
    <s v="Non-ERP Corporate Updates and Enhancements"/>
    <s v="SAP Process Automation Enhacements Implement"/>
  </r>
  <r>
    <x v="1"/>
    <x v="3"/>
    <x v="0"/>
    <x v="154"/>
    <x v="154"/>
    <x v="0"/>
    <n v="41250"/>
    <s v="Non-ERP Corporate Updates and Enhancements"/>
    <s v="Lighting Bot software for Tampa Electric"/>
  </r>
  <r>
    <x v="1"/>
    <x v="2"/>
    <x v="0"/>
    <x v="156"/>
    <x v="156"/>
    <x v="0"/>
    <n v="339817.2300000001"/>
    <s v="SAP ERP and Customer System Enhancements and Upgrades"/>
    <s v="Redwood RunMyJobs software implementation"/>
  </r>
  <r>
    <x v="0"/>
    <x v="2"/>
    <x v="0"/>
    <x v="157"/>
    <x v="157"/>
    <x v="0"/>
    <n v="265402.07000000007"/>
    <s v="SAP ERP and Customer System Enhancements and Upgrades"/>
    <s v="Data growth rate is 40% - 50% annually and the backup systems need to be expanded to keep up.​"/>
  </r>
  <r>
    <x v="0"/>
    <x v="2"/>
    <x v="0"/>
    <x v="158"/>
    <x v="158"/>
    <x v="0"/>
    <n v="243871.03000000003"/>
    <s v="SAP ERP and Customer System Enhancements and Upgrades"/>
    <s v="Due to new regulations and compliance requirements and changes in our economic environment, it is critical that we enhance our applications to meet these demands.​ A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
  </r>
  <r>
    <x v="0"/>
    <x v="2"/>
    <x v="0"/>
    <x v="159"/>
    <x v="159"/>
    <x v="0"/>
    <n v="21137.119999999995"/>
    <s v="SAP ERP and Customer System Enhancements and Upgrades"/>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1"/>
    <x v="2"/>
    <x v="0"/>
    <x v="160"/>
    <x v="160"/>
    <x v="0"/>
    <n v="434235.66000000003"/>
    <s v="SAP ERP and Customer System Enhancements and Upgrades"/>
    <s v="SAP Business Process Design"/>
  </r>
  <r>
    <x v="1"/>
    <x v="2"/>
    <x v="0"/>
    <x v="161"/>
    <x v="161"/>
    <x v="0"/>
    <n v="413222.72000000009"/>
    <s v="SAP ERP and Customer System Enhancements and Upgrades"/>
    <s v="Enhance the ERP applications to meet business partner needs.  The requests include modifying programs, workflows, screens, reports, etc. to provide additional usability and functionality for business users to perform their job and/or improve the business process."/>
  </r>
  <r>
    <x v="1"/>
    <x v="2"/>
    <x v="0"/>
    <x v="162"/>
    <x v="162"/>
    <x v="0"/>
    <n v="340868.49999999988"/>
    <s v="SAP ERP and Customer System Enhancements and Upgrades"/>
    <s v="Update SAP e systems to keep up-to-date with the latest software version and introduce new functionality.  The new features will be reviewed with the business areas as part of the project."/>
  </r>
  <r>
    <x v="1"/>
    <x v="2"/>
    <x v="0"/>
    <x v="158"/>
    <x v="158"/>
    <x v="0"/>
    <n v="143381.24999999997"/>
    <s v="SAP ERP and Customer System Enhancements and Upgrades"/>
    <s v="Due to new regulations and compliance requirements and changes in our economic environment, it is critical that we enhance our applications to meet these demands.​ chieve O&amp;M savings by automation or improvement of key business processes​. Enhance the ERP and non-ERP applications to provide additional usability and functionality for business users to perform their job and/or improve their business processes.  These enhancements include modifying programs, workflows, screens, reports, etc. to the existing applications."/>
  </r>
  <r>
    <x v="1"/>
    <x v="2"/>
    <x v="0"/>
    <x v="159"/>
    <x v="159"/>
    <x v="0"/>
    <n v="40266.990000000005"/>
    <s v="SAP ERP and Customer System Enhancements and Upgrades"/>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2"/>
    <x v="2"/>
    <x v="2"/>
    <x v="163"/>
    <x v="163"/>
    <x v="41"/>
    <n v="440226"/>
    <s v="SAP ERP and Customer System Enhancements and Upgrades"/>
    <s v="Improve the efficiency, availability, security, quality, and cost of managing test data in non-production SAP environments, thereby increasing developer productivity while maintaining referential data integrity and reducing storage requirements.​ Every business requires accurate, current and relevant data for development, testing, and training. Eliminate manual workarounds by easily moving configuration, master, and transactional data subsets into testing environments.​"/>
  </r>
  <r>
    <x v="2"/>
    <x v="2"/>
    <x v="2"/>
    <x v="164"/>
    <x v="164"/>
    <x v="38"/>
    <n v="335000"/>
    <s v="SAP ERP and Customer System Enhancements and Upgrades"/>
    <s v="Update SAP e systems to keep up-to-date with the latest software version and introduce new functionality.  The new features will be reviewed with the business areas as part of the project."/>
  </r>
  <r>
    <x v="2"/>
    <x v="2"/>
    <x v="2"/>
    <x v="165"/>
    <x v="165"/>
    <x v="42"/>
    <n v="191000"/>
    <s v="SAP ERP and Customer System Enhancements and Upgrades"/>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2"/>
    <x v="2"/>
    <x v="2"/>
    <x v="166"/>
    <x v="166"/>
    <x v="13"/>
    <n v="158000"/>
    <s v="SAP ERP and Customer System Enhancements and Upgrades"/>
    <s v="The ERP solution requires continued refinement as business processes are improved, business partner needs increase and new projects are implemented in the landscape. This is an operational need for business continuity.​ Platform enhancement and modernization"/>
  </r>
  <r>
    <x v="3"/>
    <x v="3"/>
    <x v="1"/>
    <x v="167"/>
    <x v="167"/>
    <x v="43"/>
    <n v="750000"/>
    <s v="SAP ERP and Customer System Enhancements and Upgrades"/>
    <s v="This project is needed to redue the record and retention risk of our customer information system. This will also help in optimizing the performance of CR&amp;B system."/>
  </r>
  <r>
    <x v="3"/>
    <x v="2"/>
    <x v="2"/>
    <x v="168"/>
    <x v="168"/>
    <x v="14"/>
    <n v="1915800"/>
    <s v="SAP ERP and Customer System Enhancements and Upgrades"/>
    <s v="Implement improvements to the SAP and non-SP portfolios that were recommendations from the Application Rationalization assessment​. ERP is critical for daily operations. System failure and old technology would have pervasive impacts to many functional and operational areas such as finance, payroll, talent management, safety, and procurement. "/>
  </r>
  <r>
    <x v="3"/>
    <x v="2"/>
    <x v="2"/>
    <x v="169"/>
    <x v="169"/>
    <x v="40"/>
    <n v="638600"/>
    <s v="SAP ERP and Customer System Enhancements and Upgrades"/>
    <s v="The ERP solution requires continued refinement as business processes are improved, business partner needs increase and new projects are implemented in the landscape. This is an operational need for business continuity.​ Platform enhancement and modernization"/>
  </r>
  <r>
    <x v="3"/>
    <x v="2"/>
    <x v="2"/>
    <x v="170"/>
    <x v="170"/>
    <x v="23"/>
    <n v="63160"/>
    <s v="SAP ERP and Customer System Enhancements and Upgrades"/>
    <s v="Solution Manager is a centralized robust application management and administration solution used to implement, support, operate, and monitor the SAP enterprise solutions. Currently, there is minimal proactive monitoring for key business process failures, so when there is an issue, notification delays cause financial or key business process impacts.  ​ Timely response and resolution to business process issues and reduces administrative tasks​."/>
  </r>
  <r>
    <x v="0"/>
    <x v="2"/>
    <x v="0"/>
    <x v="171"/>
    <x v="171"/>
    <x v="0"/>
    <n v="17419.029999999995"/>
    <s v="Service Now"/>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1"/>
    <x v="1"/>
    <x v="0"/>
    <x v="172"/>
    <x v="172"/>
    <x v="0"/>
    <n v="813360.46000000008"/>
    <s v="Service Now"/>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2"/>
    <x v="1"/>
    <x v="2"/>
    <x v="172"/>
    <x v="172"/>
    <x v="44"/>
    <n v="2593000"/>
    <s v="Service Now"/>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3"/>
    <x v="1"/>
    <x v="1"/>
    <x v="173"/>
    <x v="173"/>
    <x v="12"/>
    <n v="300000"/>
    <s v="Service Now"/>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3"/>
    <x v="1"/>
    <x v="2"/>
    <x v="174"/>
    <x v="174"/>
    <x v="8"/>
    <n v="127400"/>
    <s v="Service Now"/>
    <s v="The current ITSM tool, ServiceOne, is 20 years old, the skillset and knowledge to support and maintain the application is depreciating, it does not offer any digital capabilities, poor user experience as it is not an intuitive tool, and it is not aligned with our IT strategy.  ​New tools, ServiceNow is state of the art cloud based platform for ITSM, ITOM, DevSecOps, asset inventory automation, and IT controls and process workflow. "/>
  </r>
  <r>
    <x v="4"/>
    <x v="4"/>
    <x v="0"/>
    <x v="175"/>
    <x v="175"/>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330F26A-AA2C-42A7-803C-7EBEA5E26A91}"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0:I16" firstHeaderRow="1" firstDataRow="2" firstDataCol="3" rowPageCount="1" colPageCount="1"/>
  <pivotFields count="9">
    <pivotField axis="axisCol" showAll="0">
      <items count="6">
        <item x="0"/>
        <item x="1"/>
        <item x="2"/>
        <item x="3"/>
        <item x="4"/>
        <item t="default"/>
      </items>
    </pivotField>
    <pivotField axis="axisRow" showAll="0">
      <items count="6">
        <item sd="0" x="1"/>
        <item sd="0" x="0"/>
        <item sd="0" x="2"/>
        <item sd="0" x="3"/>
        <item h="1" x="4"/>
        <item t="default"/>
      </items>
    </pivotField>
    <pivotField axis="axisRow" showAll="0">
      <items count="4">
        <item x="2"/>
        <item x="1"/>
        <item x="0"/>
        <item t="default"/>
      </items>
    </pivotField>
    <pivotField axis="axisRow" outline="0" showAll="0" defaultSubtotal="0">
      <items count="176">
        <item x="96"/>
        <item x="166"/>
        <item x="169"/>
        <item x="110"/>
        <item x="111"/>
        <item x="150"/>
        <item x="101"/>
        <item x="106"/>
        <item x="148"/>
        <item x="99"/>
        <item x="98"/>
        <item x="114"/>
        <item x="37"/>
        <item x="97"/>
        <item x="117"/>
        <item x="32"/>
        <item x="136"/>
        <item x="124"/>
        <item x="127"/>
        <item x="126"/>
        <item x="25"/>
        <item x="33"/>
        <item x="85"/>
        <item x="104"/>
        <item x="86"/>
        <item x="103"/>
        <item x="84"/>
        <item x="102"/>
        <item x="88"/>
        <item x="105"/>
        <item x="27"/>
        <item x="43"/>
        <item x="30"/>
        <item x="42"/>
        <item x="47"/>
        <item x="133"/>
        <item x="135"/>
        <item x="34"/>
        <item x="39"/>
        <item x="116"/>
        <item x="168"/>
        <item x="125"/>
        <item x="147"/>
        <item x="26"/>
        <item x="87"/>
        <item x="100"/>
        <item x="174"/>
        <item x="45"/>
        <item x="44"/>
        <item x="35"/>
        <item x="38"/>
        <item x="173"/>
        <item x="107"/>
        <item x="115"/>
        <item x="92"/>
        <item x="109"/>
        <item x="93"/>
        <item x="108"/>
        <item x="94"/>
        <item x="112"/>
        <item x="113"/>
        <item x="41"/>
        <item x="119"/>
        <item x="118"/>
        <item x="132"/>
        <item x="40"/>
        <item x="163"/>
        <item x="95"/>
        <item x="152"/>
        <item x="83"/>
        <item x="165"/>
        <item x="170"/>
        <item x="31"/>
        <item x="46"/>
        <item x="36"/>
        <item x="91"/>
        <item x="28"/>
        <item x="167"/>
        <item x="151"/>
        <item x="172"/>
        <item x="164"/>
        <item x="149"/>
        <item x="29"/>
        <item x="130"/>
        <item x="134"/>
        <item x="89"/>
        <item x="131"/>
        <item x="90"/>
        <item x="0"/>
        <item x="64"/>
        <item x="51"/>
        <item x="52"/>
        <item x="53"/>
        <item x="82"/>
        <item x="54"/>
        <item x="55"/>
        <item x="157"/>
        <item x="56"/>
        <item x="57"/>
        <item x="140"/>
        <item x="58"/>
        <item x="65"/>
        <item x="59"/>
        <item x="9"/>
        <item x="48"/>
        <item x="60"/>
        <item x="144"/>
        <item x="67"/>
        <item x="68"/>
        <item x="1"/>
        <item x="2"/>
        <item x="143"/>
        <item x="50"/>
        <item x="49"/>
        <item x="141"/>
        <item x="3"/>
        <item x="158"/>
        <item x="4"/>
        <item x="10"/>
        <item x="61"/>
        <item x="62"/>
        <item x="63"/>
        <item x="66"/>
        <item x="153"/>
        <item x="14"/>
        <item x="138"/>
        <item x="5"/>
        <item x="6"/>
        <item x="11"/>
        <item x="120"/>
        <item x="142"/>
        <item x="7"/>
        <item x="121"/>
        <item x="159"/>
        <item x="8"/>
        <item x="154"/>
        <item x="122"/>
        <item x="171"/>
        <item x="139"/>
        <item x="13"/>
        <item x="12"/>
        <item x="71"/>
        <item x="15"/>
        <item x="72"/>
        <item x="16"/>
        <item x="73"/>
        <item x="74"/>
        <item x="75"/>
        <item x="23"/>
        <item x="76"/>
        <item x="77"/>
        <item x="146"/>
        <item x="145"/>
        <item x="70"/>
        <item x="128"/>
        <item x="78"/>
        <item x="160"/>
        <item x="161"/>
        <item x="24"/>
        <item x="162"/>
        <item x="156"/>
        <item x="155"/>
        <item x="17"/>
        <item x="18"/>
        <item x="69"/>
        <item x="19"/>
        <item x="129"/>
        <item x="137"/>
        <item x="20"/>
        <item x="81"/>
        <item x="21"/>
        <item x="79"/>
        <item x="123"/>
        <item x="22"/>
        <item x="80"/>
        <item x="175"/>
      </items>
    </pivotField>
    <pivotField axis="axisRow" outline="0" showAll="0" defaultSubtotal="0">
      <items count="176">
        <item x="92"/>
        <item x="109"/>
        <item x="130"/>
        <item x="101"/>
        <item x="110"/>
        <item x="111"/>
        <item x="94"/>
        <item x="112"/>
        <item x="149"/>
        <item x="152"/>
        <item x="83"/>
        <item x="163"/>
        <item x="28"/>
        <item x="151"/>
        <item x="167"/>
        <item x="90"/>
        <item x="25"/>
        <item x="33"/>
        <item x="118"/>
        <item x="29"/>
        <item x="166"/>
        <item x="169"/>
        <item x="168"/>
        <item x="85"/>
        <item x="104"/>
        <item x="26"/>
        <item x="37"/>
        <item x="97"/>
        <item x="117"/>
        <item x="98"/>
        <item x="114"/>
        <item x="116"/>
        <item x="125"/>
        <item x="136"/>
        <item x="132"/>
        <item x="133"/>
        <item x="135"/>
        <item x="96"/>
        <item x="84"/>
        <item x="102"/>
        <item x="89"/>
        <item x="131"/>
        <item x="86"/>
        <item x="103"/>
        <item x="148"/>
        <item x="115"/>
        <item x="91"/>
        <item x="35"/>
        <item x="38"/>
        <item x="36"/>
        <item x="40"/>
        <item x="95"/>
        <item x="99"/>
        <item x="41"/>
        <item x="164"/>
        <item x="45"/>
        <item x="126"/>
        <item x="30"/>
        <item x="42"/>
        <item x="44"/>
        <item x="173"/>
        <item x="172"/>
        <item x="174"/>
        <item x="147"/>
        <item x="150"/>
        <item x="32"/>
        <item x="47"/>
        <item x="124"/>
        <item x="127"/>
        <item x="31"/>
        <item x="46"/>
        <item x="165"/>
        <item x="170"/>
        <item x="113"/>
        <item x="87"/>
        <item x="106"/>
        <item x="134"/>
        <item x="119"/>
        <item x="100"/>
        <item x="93"/>
        <item x="108"/>
        <item x="88"/>
        <item x="105"/>
        <item x="27"/>
        <item x="39"/>
        <item x="43"/>
        <item x="107"/>
        <item x="0"/>
        <item x="64"/>
        <item x="51"/>
        <item x="52"/>
        <item x="53"/>
        <item x="82"/>
        <item x="54"/>
        <item x="55"/>
        <item x="157"/>
        <item x="56"/>
        <item x="57"/>
        <item x="140"/>
        <item x="58"/>
        <item x="65"/>
        <item x="59"/>
        <item x="9"/>
        <item x="48"/>
        <item x="60"/>
        <item x="144"/>
        <item x="67"/>
        <item x="68"/>
        <item x="1"/>
        <item x="2"/>
        <item x="143"/>
        <item x="50"/>
        <item x="49"/>
        <item x="141"/>
        <item x="3"/>
        <item x="158"/>
        <item x="4"/>
        <item x="10"/>
        <item x="61"/>
        <item x="62"/>
        <item x="63"/>
        <item x="66"/>
        <item x="153"/>
        <item x="14"/>
        <item x="138"/>
        <item x="5"/>
        <item x="6"/>
        <item x="11"/>
        <item x="120"/>
        <item x="142"/>
        <item x="7"/>
        <item x="121"/>
        <item x="159"/>
        <item x="8"/>
        <item x="154"/>
        <item x="122"/>
        <item x="171"/>
        <item x="139"/>
        <item x="13"/>
        <item x="12"/>
        <item x="71"/>
        <item x="15"/>
        <item x="72"/>
        <item x="16"/>
        <item x="73"/>
        <item x="74"/>
        <item x="75"/>
        <item x="23"/>
        <item x="76"/>
        <item x="77"/>
        <item x="146"/>
        <item x="145"/>
        <item x="70"/>
        <item x="128"/>
        <item x="78"/>
        <item x="160"/>
        <item x="161"/>
        <item x="24"/>
        <item x="162"/>
        <item x="156"/>
        <item x="155"/>
        <item x="17"/>
        <item x="18"/>
        <item x="69"/>
        <item x="19"/>
        <item x="129"/>
        <item x="137"/>
        <item x="20"/>
        <item x="81"/>
        <item x="21"/>
        <item x="79"/>
        <item x="123"/>
        <item x="22"/>
        <item x="80"/>
        <item x="34"/>
        <item x="175"/>
      </items>
    </pivotField>
    <pivotField axis="axisPage" numFmtId="164" showAll="0">
      <items count="46">
        <item x="34"/>
        <item x="26"/>
        <item x="25"/>
        <item x="24"/>
        <item x="3"/>
        <item x="2"/>
        <item x="10"/>
        <item x="23"/>
        <item x="37"/>
        <item x="9"/>
        <item x="16"/>
        <item x="8"/>
        <item x="42"/>
        <item x="13"/>
        <item x="27"/>
        <item x="12"/>
        <item x="33"/>
        <item x="7"/>
        <item x="32"/>
        <item x="11"/>
        <item x="17"/>
        <item x="35"/>
        <item x="38"/>
        <item x="6"/>
        <item x="36"/>
        <item x="31"/>
        <item x="1"/>
        <item x="41"/>
        <item x="22"/>
        <item x="43"/>
        <item x="30"/>
        <item x="29"/>
        <item x="40"/>
        <item x="21"/>
        <item x="39"/>
        <item x="20"/>
        <item x="19"/>
        <item x="15"/>
        <item x="28"/>
        <item x="18"/>
        <item x="5"/>
        <item x="14"/>
        <item x="44"/>
        <item x="4"/>
        <item x="0"/>
        <item t="default"/>
      </items>
    </pivotField>
    <pivotField dataField="1" numFmtId="164" showAll="0"/>
    <pivotField showAll="0"/>
    <pivotField showAll="0"/>
  </pivotFields>
  <rowFields count="4">
    <field x="1"/>
    <field x="3"/>
    <field x="4"/>
    <field x="2"/>
  </rowFields>
  <rowItems count="5">
    <i>
      <x/>
    </i>
    <i>
      <x v="1"/>
    </i>
    <i>
      <x v="2"/>
    </i>
    <i>
      <x v="3"/>
    </i>
    <i t="grand">
      <x/>
    </i>
  </rowItems>
  <colFields count="1">
    <field x="0"/>
  </colFields>
  <colItems count="5">
    <i>
      <x/>
    </i>
    <i>
      <x v="1"/>
    </i>
    <i>
      <x v="2"/>
    </i>
    <i>
      <x v="3"/>
    </i>
    <i t="grand">
      <x/>
    </i>
  </colItems>
  <pageFields count="1">
    <pageField fld="5" hier="-1"/>
  </pageFields>
  <dataFields count="1">
    <dataField name="Sum of TEC Amount" fld="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2FAE5CB-4568-48F0-8175-2734ABAFCADF}"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T10:Z18" firstHeaderRow="1" firstDataRow="2" firstDataCol="2" rowPageCount="3" colPageCount="1"/>
  <pivotFields count="9">
    <pivotField axis="axisCol" showAll="0">
      <items count="6">
        <item x="0"/>
        <item x="1"/>
        <item x="2"/>
        <item x="3"/>
        <item h="1" x="4"/>
        <item t="default"/>
      </items>
    </pivotField>
    <pivotField axis="axisPage" showAll="0">
      <items count="6">
        <item sd="0" x="1"/>
        <item sd="0" x="0"/>
        <item sd="0" x="2"/>
        <item sd="0" x="3"/>
        <item x="4"/>
        <item t="default"/>
      </items>
    </pivotField>
    <pivotField axis="axisPage" showAll="0">
      <items count="4">
        <item x="2"/>
        <item x="1"/>
        <item x="0"/>
        <item t="default"/>
      </items>
    </pivotField>
    <pivotField axis="axisRow" outline="0" showAll="0" defaultSubtotal="0">
      <items count="176">
        <item x="96"/>
        <item x="166"/>
        <item x="169"/>
        <item x="110"/>
        <item x="111"/>
        <item x="150"/>
        <item x="101"/>
        <item x="106"/>
        <item x="148"/>
        <item x="99"/>
        <item x="98"/>
        <item x="114"/>
        <item x="37"/>
        <item x="97"/>
        <item x="117"/>
        <item x="32"/>
        <item x="136"/>
        <item x="124"/>
        <item x="127"/>
        <item x="126"/>
        <item x="25"/>
        <item x="33"/>
        <item x="85"/>
        <item x="104"/>
        <item x="86"/>
        <item x="103"/>
        <item x="84"/>
        <item x="102"/>
        <item x="88"/>
        <item x="105"/>
        <item x="27"/>
        <item x="43"/>
        <item x="30"/>
        <item x="42"/>
        <item x="47"/>
        <item x="133"/>
        <item x="135"/>
        <item x="34"/>
        <item x="39"/>
        <item x="116"/>
        <item x="168"/>
        <item x="125"/>
        <item x="147"/>
        <item x="26"/>
        <item x="87"/>
        <item x="100"/>
        <item x="174"/>
        <item x="45"/>
        <item x="44"/>
        <item x="35"/>
        <item x="38"/>
        <item x="173"/>
        <item x="107"/>
        <item x="115"/>
        <item x="92"/>
        <item x="109"/>
        <item x="93"/>
        <item x="108"/>
        <item x="94"/>
        <item x="112"/>
        <item x="113"/>
        <item x="41"/>
        <item x="119"/>
        <item x="118"/>
        <item x="132"/>
        <item x="40"/>
        <item x="163"/>
        <item x="95"/>
        <item x="152"/>
        <item x="83"/>
        <item x="165"/>
        <item x="170"/>
        <item x="31"/>
        <item x="46"/>
        <item x="36"/>
        <item x="91"/>
        <item x="28"/>
        <item x="167"/>
        <item x="151"/>
        <item x="172"/>
        <item x="164"/>
        <item x="149"/>
        <item x="29"/>
        <item x="130"/>
        <item x="134"/>
        <item x="89"/>
        <item x="131"/>
        <item x="90"/>
        <item x="0"/>
        <item x="64"/>
        <item x="51"/>
        <item x="52"/>
        <item x="53"/>
        <item x="82"/>
        <item x="54"/>
        <item x="55"/>
        <item x="157"/>
        <item x="56"/>
        <item x="57"/>
        <item x="140"/>
        <item x="58"/>
        <item x="65"/>
        <item x="59"/>
        <item x="9"/>
        <item x="48"/>
        <item x="60"/>
        <item x="144"/>
        <item x="67"/>
        <item x="68"/>
        <item x="1"/>
        <item x="2"/>
        <item x="143"/>
        <item x="50"/>
        <item x="49"/>
        <item x="141"/>
        <item x="3"/>
        <item x="158"/>
        <item x="4"/>
        <item x="10"/>
        <item x="61"/>
        <item x="62"/>
        <item x="63"/>
        <item x="66"/>
        <item x="153"/>
        <item x="14"/>
        <item x="138"/>
        <item x="5"/>
        <item x="6"/>
        <item x="11"/>
        <item x="120"/>
        <item x="142"/>
        <item x="7"/>
        <item x="121"/>
        <item x="159"/>
        <item x="8"/>
        <item x="154"/>
        <item x="122"/>
        <item x="171"/>
        <item x="139"/>
        <item x="13"/>
        <item x="12"/>
        <item x="71"/>
        <item x="15"/>
        <item x="72"/>
        <item x="16"/>
        <item x="73"/>
        <item x="74"/>
        <item x="75"/>
        <item x="23"/>
        <item x="76"/>
        <item x="77"/>
        <item x="146"/>
        <item x="145"/>
        <item x="70"/>
        <item x="128"/>
        <item x="78"/>
        <item x="160"/>
        <item x="161"/>
        <item x="24"/>
        <item x="162"/>
        <item x="156"/>
        <item x="155"/>
        <item x="17"/>
        <item x="18"/>
        <item x="69"/>
        <item x="19"/>
        <item x="129"/>
        <item x="137"/>
        <item x="20"/>
        <item x="81"/>
        <item x="21"/>
        <item x="79"/>
        <item x="123"/>
        <item x="22"/>
        <item x="80"/>
        <item x="175"/>
      </items>
    </pivotField>
    <pivotField axis="axisRow" outline="0" showAll="0" defaultSubtotal="0">
      <items count="176">
        <item x="92"/>
        <item x="109"/>
        <item x="130"/>
        <item x="101"/>
        <item x="110"/>
        <item x="111"/>
        <item x="94"/>
        <item x="112"/>
        <item x="149"/>
        <item x="152"/>
        <item x="83"/>
        <item x="163"/>
        <item x="28"/>
        <item x="151"/>
        <item x="167"/>
        <item x="90"/>
        <item x="25"/>
        <item x="33"/>
        <item x="118"/>
        <item x="29"/>
        <item x="166"/>
        <item x="169"/>
        <item x="168"/>
        <item x="85"/>
        <item x="104"/>
        <item x="26"/>
        <item x="37"/>
        <item x="97"/>
        <item x="117"/>
        <item x="98"/>
        <item x="114"/>
        <item x="116"/>
        <item x="125"/>
        <item x="136"/>
        <item x="132"/>
        <item x="133"/>
        <item x="135"/>
        <item x="96"/>
        <item x="84"/>
        <item x="102"/>
        <item x="89"/>
        <item x="131"/>
        <item x="86"/>
        <item x="103"/>
        <item x="148"/>
        <item x="115"/>
        <item x="91"/>
        <item x="35"/>
        <item x="38"/>
        <item x="36"/>
        <item x="40"/>
        <item x="95"/>
        <item x="99"/>
        <item x="41"/>
        <item x="164"/>
        <item x="45"/>
        <item x="126"/>
        <item x="30"/>
        <item x="42"/>
        <item x="44"/>
        <item x="173"/>
        <item x="172"/>
        <item x="174"/>
        <item x="147"/>
        <item x="150"/>
        <item x="32"/>
        <item x="47"/>
        <item x="124"/>
        <item x="127"/>
        <item x="31"/>
        <item x="46"/>
        <item x="165"/>
        <item x="170"/>
        <item x="113"/>
        <item x="87"/>
        <item x="106"/>
        <item x="134"/>
        <item x="119"/>
        <item x="100"/>
        <item x="93"/>
        <item x="108"/>
        <item x="88"/>
        <item x="105"/>
        <item x="27"/>
        <item x="39"/>
        <item x="43"/>
        <item x="107"/>
        <item x="0"/>
        <item x="64"/>
        <item x="51"/>
        <item x="52"/>
        <item x="53"/>
        <item x="82"/>
        <item x="54"/>
        <item x="55"/>
        <item x="157"/>
        <item x="56"/>
        <item x="57"/>
        <item x="140"/>
        <item x="58"/>
        <item x="65"/>
        <item x="59"/>
        <item x="9"/>
        <item x="48"/>
        <item x="60"/>
        <item x="144"/>
        <item x="67"/>
        <item x="68"/>
        <item x="1"/>
        <item x="2"/>
        <item x="143"/>
        <item x="50"/>
        <item x="49"/>
        <item x="141"/>
        <item x="3"/>
        <item x="158"/>
        <item x="4"/>
        <item x="10"/>
        <item x="61"/>
        <item x="62"/>
        <item x="63"/>
        <item x="66"/>
        <item x="153"/>
        <item x="14"/>
        <item x="138"/>
        <item x="5"/>
        <item x="6"/>
        <item x="11"/>
        <item x="120"/>
        <item x="142"/>
        <item x="7"/>
        <item x="121"/>
        <item x="159"/>
        <item x="8"/>
        <item x="154"/>
        <item x="122"/>
        <item x="171"/>
        <item x="139"/>
        <item x="13"/>
        <item x="12"/>
        <item x="71"/>
        <item x="15"/>
        <item x="72"/>
        <item x="16"/>
        <item x="73"/>
        <item x="74"/>
        <item x="75"/>
        <item x="23"/>
        <item x="76"/>
        <item x="77"/>
        <item x="146"/>
        <item x="145"/>
        <item x="70"/>
        <item x="128"/>
        <item x="78"/>
        <item x="160"/>
        <item x="161"/>
        <item x="24"/>
        <item x="162"/>
        <item x="156"/>
        <item x="155"/>
        <item x="17"/>
        <item x="18"/>
        <item x="69"/>
        <item x="19"/>
        <item x="129"/>
        <item x="137"/>
        <item x="20"/>
        <item x="81"/>
        <item x="21"/>
        <item x="79"/>
        <item x="123"/>
        <item x="22"/>
        <item x="80"/>
        <item x="34"/>
        <item x="175"/>
      </items>
    </pivotField>
    <pivotField axis="axisPage" numFmtId="164" showAll="0">
      <items count="46">
        <item x="34"/>
        <item x="26"/>
        <item x="25"/>
        <item x="24"/>
        <item x="3"/>
        <item x="2"/>
        <item x="10"/>
        <item x="23"/>
        <item x="37"/>
        <item x="9"/>
        <item x="16"/>
        <item x="8"/>
        <item x="42"/>
        <item x="13"/>
        <item x="27"/>
        <item x="12"/>
        <item x="33"/>
        <item x="7"/>
        <item x="32"/>
        <item x="11"/>
        <item x="17"/>
        <item x="35"/>
        <item x="38"/>
        <item x="6"/>
        <item x="36"/>
        <item x="31"/>
        <item x="1"/>
        <item x="41"/>
        <item x="22"/>
        <item x="43"/>
        <item x="30"/>
        <item x="29"/>
        <item x="40"/>
        <item x="21"/>
        <item x="39"/>
        <item x="20"/>
        <item x="19"/>
        <item x="15"/>
        <item x="28"/>
        <item x="18"/>
        <item x="5"/>
        <item x="14"/>
        <item x="44"/>
        <item x="4"/>
        <item x="0"/>
        <item t="default"/>
      </items>
    </pivotField>
    <pivotField dataField="1" numFmtId="164" showAll="0"/>
    <pivotField axis="axisRow" showAll="0">
      <items count="8">
        <item sd="0" x="1"/>
        <item sd="0" x="6"/>
        <item sd="0" x="0"/>
        <item sd="0" x="4"/>
        <item sd="0" x="3"/>
        <item sd="0" x="5"/>
        <item sd="0" x="2"/>
        <item t="default"/>
      </items>
    </pivotField>
    <pivotField showAll="0"/>
  </pivotFields>
  <rowFields count="3">
    <field x="7"/>
    <field x="3"/>
    <field x="4"/>
  </rowFields>
  <rowItems count="7">
    <i>
      <x/>
    </i>
    <i>
      <x v="2"/>
    </i>
    <i>
      <x v="3"/>
    </i>
    <i>
      <x v="4"/>
    </i>
    <i>
      <x v="5"/>
    </i>
    <i>
      <x v="6"/>
    </i>
    <i t="grand">
      <x/>
    </i>
  </rowItems>
  <colFields count="1">
    <field x="0"/>
  </colFields>
  <colItems count="5">
    <i>
      <x/>
    </i>
    <i>
      <x v="1"/>
    </i>
    <i>
      <x v="2"/>
    </i>
    <i>
      <x v="3"/>
    </i>
    <i t="grand">
      <x/>
    </i>
  </colItems>
  <pageFields count="3">
    <pageField fld="5" hier="-1"/>
    <pageField fld="1" hier="-1"/>
    <pageField fld="2" hier="-1"/>
  </pageFields>
  <dataFields count="1">
    <dataField name="Sum of TEC Amount" fld="6" baseField="0" baseItem="0" numFmtId="43"/>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C2EF-A862-4302-A1A8-695461132382}">
  <sheetPr>
    <tabColor rgb="FFFFFF00"/>
  </sheetPr>
  <dimension ref="B1:AE340"/>
  <sheetViews>
    <sheetView showGridLines="0" tabSelected="1" zoomScaleNormal="100" workbookViewId="0">
      <pane ySplit="11" topLeftCell="A12" activePane="bottomLeft" state="frozen"/>
      <selection activeCell="B97" sqref="B97"/>
      <selection pane="bottomLeft" activeCell="V33" sqref="V33"/>
    </sheetView>
  </sheetViews>
  <sheetFormatPr defaultRowHeight="15"/>
  <cols>
    <col min="1" max="1" width="2.28515625" customWidth="1"/>
    <col min="2" max="2" width="19.140625" bestFit="1" customWidth="1"/>
    <col min="3" max="3" width="28.28515625" bestFit="1" customWidth="1"/>
    <col min="4" max="4" width="13.85546875" style="51" bestFit="1" customWidth="1"/>
    <col min="5" max="5" width="16.28515625" bestFit="1" customWidth="1"/>
    <col min="6" max="6" width="11.5703125" bestFit="1" customWidth="1"/>
    <col min="7" max="8" width="11.7109375" bestFit="1" customWidth="1"/>
    <col min="9" max="10" width="11.5703125" bestFit="1" customWidth="1"/>
    <col min="11" max="16" width="1.7109375" customWidth="1"/>
    <col min="17" max="17" width="7.7109375" style="62" customWidth="1"/>
    <col min="18" max="18" width="4.85546875" style="51" customWidth="1"/>
    <col min="19" max="19" width="2" style="51" customWidth="1"/>
    <col min="20" max="20" width="67.85546875" bestFit="1" customWidth="1"/>
    <col min="21" max="21" width="28.28515625" bestFit="1" customWidth="1"/>
    <col min="22" max="22" width="16.28515625" bestFit="1" customWidth="1"/>
    <col min="23" max="27" width="14.28515625" bestFit="1" customWidth="1"/>
    <col min="28" max="30" width="12" bestFit="1" customWidth="1"/>
    <col min="31" max="31" width="12.42578125" bestFit="1" customWidth="1"/>
    <col min="32" max="34" width="11.140625" bestFit="1" customWidth="1"/>
    <col min="35" max="35" width="17" bestFit="1" customWidth="1"/>
    <col min="36" max="36" width="14.7109375" bestFit="1" customWidth="1"/>
    <col min="37" max="37" width="7.28515625" bestFit="1" customWidth="1"/>
    <col min="38" max="38" width="8.42578125" bestFit="1" customWidth="1"/>
    <col min="39" max="41" width="9.42578125" bestFit="1" customWidth="1"/>
    <col min="42" max="42" width="8.42578125" bestFit="1" customWidth="1"/>
    <col min="43" max="46" width="9.42578125" bestFit="1" customWidth="1"/>
    <col min="47" max="47" width="11.140625" bestFit="1" customWidth="1"/>
    <col min="48" max="48" width="9.42578125" bestFit="1" customWidth="1"/>
    <col min="49" max="50" width="11.140625" bestFit="1" customWidth="1"/>
    <col min="51" max="54" width="9.42578125" bestFit="1" customWidth="1"/>
    <col min="55" max="55" width="11.140625" bestFit="1" customWidth="1"/>
    <col min="56" max="57" width="9.42578125" bestFit="1" customWidth="1"/>
    <col min="58" max="59" width="11.140625" bestFit="1" customWidth="1"/>
    <col min="60" max="63" width="9.42578125" bestFit="1" customWidth="1"/>
    <col min="64" max="68" width="11.140625" bestFit="1" customWidth="1"/>
    <col min="69" max="69" width="17" bestFit="1" customWidth="1"/>
    <col min="70" max="70" width="15.28515625" bestFit="1" customWidth="1"/>
    <col min="71" max="76" width="9.42578125" bestFit="1" customWidth="1"/>
    <col min="77" max="77" width="11.140625" bestFit="1" customWidth="1"/>
    <col min="78" max="80" width="9.42578125" bestFit="1" customWidth="1"/>
    <col min="81" max="81" width="11.140625" bestFit="1" customWidth="1"/>
    <col min="82" max="82" width="9.42578125" bestFit="1" customWidth="1"/>
    <col min="83" max="83" width="11.140625" bestFit="1" customWidth="1"/>
    <col min="84" max="84" width="9.42578125" bestFit="1" customWidth="1"/>
    <col min="85" max="85" width="11.140625" bestFit="1" customWidth="1"/>
    <col min="86" max="89" width="9.42578125" bestFit="1" customWidth="1"/>
    <col min="90" max="94" width="11.140625" bestFit="1" customWidth="1"/>
    <col min="95" max="96" width="12.28515625" bestFit="1" customWidth="1"/>
    <col min="97" max="97" width="17.5703125" bestFit="1" customWidth="1"/>
    <col min="98" max="98" width="15.28515625" bestFit="1" customWidth="1"/>
    <col min="99" max="99" width="8.42578125" bestFit="1" customWidth="1"/>
    <col min="100" max="100" width="9.42578125" bestFit="1" customWidth="1"/>
    <col min="101" max="101" width="8.42578125" bestFit="1" customWidth="1"/>
    <col min="102" max="112" width="9.42578125" bestFit="1" customWidth="1"/>
    <col min="113" max="114" width="11.140625" bestFit="1" customWidth="1"/>
    <col min="115" max="117" width="9.42578125" bestFit="1" customWidth="1"/>
    <col min="118" max="125" width="11.140625" bestFit="1" customWidth="1"/>
    <col min="126" max="126" width="17.5703125" bestFit="1" customWidth="1"/>
    <col min="127" max="127" width="15.28515625" bestFit="1" customWidth="1"/>
    <col min="128" max="129" width="8.42578125" bestFit="1" customWidth="1"/>
    <col min="130" max="134" width="9.42578125" bestFit="1" customWidth="1"/>
    <col min="135" max="136" width="11.140625" bestFit="1" customWidth="1"/>
    <col min="137" max="138" width="9.42578125" bestFit="1" customWidth="1"/>
    <col min="139" max="140" width="11.140625" bestFit="1" customWidth="1"/>
    <col min="141" max="143" width="9.42578125" bestFit="1" customWidth="1"/>
    <col min="144" max="151" width="11.140625" bestFit="1" customWidth="1"/>
    <col min="152" max="153" width="12.28515625" bestFit="1" customWidth="1"/>
    <col min="154" max="154" width="17.5703125" bestFit="1" customWidth="1"/>
    <col min="155" max="155" width="15.28515625" bestFit="1" customWidth="1"/>
    <col min="156" max="156" width="8.42578125" bestFit="1" customWidth="1"/>
    <col min="157" max="162" width="9.42578125" bestFit="1" customWidth="1"/>
    <col min="163" max="163" width="11.140625" bestFit="1" customWidth="1"/>
    <col min="164" max="165" width="9.42578125" bestFit="1" customWidth="1"/>
    <col min="166" max="166" width="11.140625" bestFit="1" customWidth="1"/>
    <col min="167" max="167" width="9.42578125" bestFit="1" customWidth="1"/>
    <col min="168" max="174" width="11.140625" bestFit="1" customWidth="1"/>
    <col min="175" max="176" width="12.28515625" bestFit="1" customWidth="1"/>
    <col min="177" max="177" width="17.5703125" bestFit="1" customWidth="1"/>
    <col min="178" max="178" width="13.28515625" bestFit="1" customWidth="1"/>
  </cols>
  <sheetData>
    <row r="1" spans="2:30" s="60" customFormat="1">
      <c r="B1" s="59" t="s">
        <v>0</v>
      </c>
      <c r="D1" s="61"/>
      <c r="Q1" s="62"/>
      <c r="R1" s="61"/>
      <c r="S1" s="61"/>
    </row>
    <row r="2" spans="2:30" s="60" customFormat="1">
      <c r="B2" s="63">
        <v>45348</v>
      </c>
      <c r="D2" s="61"/>
      <c r="Q2" s="62"/>
      <c r="R2" s="61"/>
      <c r="S2" s="61"/>
    </row>
    <row r="3" spans="2:30" s="133" customFormat="1">
      <c r="B3" s="135" t="s">
        <v>1</v>
      </c>
      <c r="D3" s="136"/>
      <c r="Q3" s="137"/>
      <c r="R3" s="136"/>
      <c r="S3" s="136"/>
    </row>
    <row r="4" spans="2:30" ht="9" customHeight="1"/>
    <row r="5" spans="2:30" ht="9" customHeight="1"/>
    <row r="6" spans="2:30" ht="18" customHeight="1">
      <c r="T6" s="131" t="s">
        <v>2</v>
      </c>
      <c r="U6" t="s">
        <v>3</v>
      </c>
    </row>
    <row r="7" spans="2:30" ht="21.75" customHeight="1">
      <c r="T7" s="131" t="s">
        <v>4</v>
      </c>
      <c r="U7" t="s">
        <v>3</v>
      </c>
    </row>
    <row r="8" spans="2:30" ht="24.75" customHeight="1">
      <c r="B8" s="131" t="s">
        <v>2</v>
      </c>
      <c r="C8" t="s">
        <v>3</v>
      </c>
      <c r="D8" s="125" t="s">
        <v>5</v>
      </c>
      <c r="E8" s="126">
        <v>19651679</v>
      </c>
      <c r="F8" s="126">
        <v>28361444</v>
      </c>
      <c r="G8" s="126">
        <v>26535374</v>
      </c>
      <c r="H8" s="126">
        <v>22930933</v>
      </c>
      <c r="I8" s="127"/>
      <c r="T8" s="131" t="s">
        <v>6</v>
      </c>
      <c r="U8" t="s">
        <v>3</v>
      </c>
    </row>
    <row r="9" spans="2:30" ht="24.75" customHeight="1">
      <c r="D9" s="129" t="s">
        <v>7</v>
      </c>
      <c r="E9" s="130">
        <f>E8-E16</f>
        <v>372.52000000327826</v>
      </c>
      <c r="F9" s="130">
        <f t="shared" ref="F9:H9" si="0">F8-F16</f>
        <v>710.41999999806285</v>
      </c>
      <c r="G9" s="130">
        <f t="shared" si="0"/>
        <v>-1852</v>
      </c>
      <c r="H9" s="130">
        <f t="shared" si="0"/>
        <v>0</v>
      </c>
      <c r="I9" s="128"/>
      <c r="V9" s="51"/>
    </row>
    <row r="10" spans="2:30" ht="9.75" customHeight="1">
      <c r="B10" s="131" t="s">
        <v>8</v>
      </c>
      <c r="D10"/>
      <c r="E10" s="131" t="s">
        <v>9</v>
      </c>
      <c r="T10" s="131" t="s">
        <v>8</v>
      </c>
      <c r="V10" s="131" t="s">
        <v>9</v>
      </c>
    </row>
    <row r="11" spans="2:30" ht="18.75">
      <c r="B11" s="131" t="s">
        <v>10</v>
      </c>
      <c r="C11" s="131" t="s">
        <v>11</v>
      </c>
      <c r="D11" s="131" t="s">
        <v>6</v>
      </c>
      <c r="E11" t="s">
        <v>12</v>
      </c>
      <c r="F11" t="s">
        <v>13</v>
      </c>
      <c r="G11" t="s">
        <v>14</v>
      </c>
      <c r="H11" t="s">
        <v>15</v>
      </c>
      <c r="I11" t="s">
        <v>16</v>
      </c>
      <c r="T11" s="131" t="s">
        <v>10</v>
      </c>
      <c r="U11" s="131" t="s">
        <v>11</v>
      </c>
      <c r="V11" t="s">
        <v>12</v>
      </c>
      <c r="W11" t="s">
        <v>13</v>
      </c>
      <c r="X11" t="s">
        <v>14</v>
      </c>
      <c r="Y11" t="s">
        <v>15</v>
      </c>
      <c r="Z11" t="s">
        <v>16</v>
      </c>
      <c r="AB11" s="123"/>
      <c r="AC11" s="124" t="s">
        <v>17</v>
      </c>
      <c r="AD11" s="124">
        <v>2025</v>
      </c>
    </row>
    <row r="12" spans="2:30">
      <c r="B12" s="64" t="s">
        <v>18</v>
      </c>
      <c r="D12"/>
      <c r="E12" s="33">
        <v>10057055.65</v>
      </c>
      <c r="F12" s="33">
        <v>18103680.720000003</v>
      </c>
      <c r="G12" s="33">
        <v>14039000</v>
      </c>
      <c r="H12" s="33">
        <v>10824168</v>
      </c>
      <c r="I12" s="33">
        <v>53023904.370000005</v>
      </c>
      <c r="T12" s="64" t="s">
        <v>19</v>
      </c>
      <c r="V12" s="65">
        <v>10999340.850000003</v>
      </c>
      <c r="W12" s="65">
        <v>13105766.180000003</v>
      </c>
      <c r="X12" s="65">
        <v>9881000</v>
      </c>
      <c r="Y12" s="65">
        <v>9496768</v>
      </c>
      <c r="Z12" s="65">
        <v>43482875.030000009</v>
      </c>
      <c r="AC12" s="116">
        <f t="shared" ref="AC12:AC19" si="1">SUM(W12:Y12)</f>
        <v>32483534.180000003</v>
      </c>
      <c r="AD12" s="116">
        <f t="shared" ref="AD12:AD19" si="2">Z12</f>
        <v>43482875.030000009</v>
      </c>
    </row>
    <row r="13" spans="2:30">
      <c r="B13" s="64" t="s">
        <v>20</v>
      </c>
      <c r="D13"/>
      <c r="E13" s="33">
        <v>4003721.879999998</v>
      </c>
      <c r="F13" s="33">
        <v>4676924.7799999984</v>
      </c>
      <c r="G13" s="33">
        <v>9137000</v>
      </c>
      <c r="H13" s="33">
        <v>6657605</v>
      </c>
      <c r="I13" s="33">
        <v>24475251.659999996</v>
      </c>
      <c r="T13" s="64" t="s">
        <v>21</v>
      </c>
      <c r="V13" s="65">
        <v>6065996.7699999968</v>
      </c>
      <c r="W13" s="65">
        <v>9576945.9700000025</v>
      </c>
      <c r="X13" s="65">
        <v>9787000</v>
      </c>
      <c r="Y13" s="65">
        <v>7182605</v>
      </c>
      <c r="Z13" s="65">
        <v>32612547.739999998</v>
      </c>
      <c r="AC13" s="116">
        <f t="shared" si="1"/>
        <v>26546550.970000003</v>
      </c>
      <c r="AD13" s="116">
        <f t="shared" si="2"/>
        <v>32612547.739999998</v>
      </c>
    </row>
    <row r="14" spans="2:30">
      <c r="B14" s="64" t="s">
        <v>22</v>
      </c>
      <c r="D14"/>
      <c r="E14" s="33">
        <v>4966801.5500000007</v>
      </c>
      <c r="F14" s="33">
        <v>4623756.2800000012</v>
      </c>
      <c r="G14" s="33">
        <v>3361226</v>
      </c>
      <c r="H14" s="33">
        <v>4449160</v>
      </c>
      <c r="I14" s="33">
        <v>17400943.830000002</v>
      </c>
      <c r="T14" s="64" t="s">
        <v>23</v>
      </c>
      <c r="V14" s="65">
        <v>530410.22000000009</v>
      </c>
      <c r="W14" s="65">
        <v>1711792.3500000003</v>
      </c>
      <c r="X14" s="65">
        <v>1124226</v>
      </c>
      <c r="Y14" s="65">
        <v>3367560</v>
      </c>
      <c r="Z14" s="65">
        <v>6733988.5700000003</v>
      </c>
      <c r="AC14" s="116">
        <f t="shared" si="1"/>
        <v>6203578.3500000006</v>
      </c>
      <c r="AD14" s="116">
        <f t="shared" si="2"/>
        <v>6733988.5700000003</v>
      </c>
    </row>
    <row r="15" spans="2:30">
      <c r="B15" s="64" t="s">
        <v>24</v>
      </c>
      <c r="D15"/>
      <c r="E15" s="33">
        <v>623727.39999999991</v>
      </c>
      <c r="F15" s="33">
        <v>956371.8</v>
      </c>
      <c r="G15" s="33"/>
      <c r="H15" s="33">
        <v>1000000</v>
      </c>
      <c r="I15" s="33">
        <v>2580099.2000000002</v>
      </c>
      <c r="T15" s="64" t="s">
        <v>25</v>
      </c>
      <c r="V15" s="65">
        <v>2038139.6099999999</v>
      </c>
      <c r="W15" s="65">
        <v>2286096.1100000003</v>
      </c>
      <c r="X15" s="65">
        <v>1837000</v>
      </c>
      <c r="Y15" s="65">
        <v>1381600</v>
      </c>
      <c r="Z15" s="65">
        <v>7542835.7200000007</v>
      </c>
      <c r="AC15" s="116">
        <f t="shared" si="1"/>
        <v>5504696.1100000003</v>
      </c>
      <c r="AD15" s="116">
        <f t="shared" si="2"/>
        <v>7542835.7200000007</v>
      </c>
    </row>
    <row r="16" spans="2:30">
      <c r="B16" s="64" t="s">
        <v>16</v>
      </c>
      <c r="D16"/>
      <c r="E16" s="33">
        <v>19651306.479999997</v>
      </c>
      <c r="F16" s="33">
        <v>28360733.580000002</v>
      </c>
      <c r="G16" s="33">
        <v>26537226</v>
      </c>
      <c r="H16" s="33">
        <v>22930933</v>
      </c>
      <c r="I16" s="33">
        <v>97480199.060000002</v>
      </c>
      <c r="T16" s="64" t="s">
        <v>26</v>
      </c>
      <c r="V16" s="65">
        <v>17419.029999999995</v>
      </c>
      <c r="W16" s="65">
        <v>813360.46000000008</v>
      </c>
      <c r="X16" s="65">
        <v>2593000</v>
      </c>
      <c r="Y16" s="65">
        <v>427400</v>
      </c>
      <c r="Z16" s="65">
        <v>3851179.49</v>
      </c>
      <c r="AC16" s="116">
        <f t="shared" si="1"/>
        <v>3833760.46</v>
      </c>
      <c r="AD16" s="116">
        <f t="shared" si="2"/>
        <v>3851179.49</v>
      </c>
    </row>
    <row r="17" spans="4:31">
      <c r="D17"/>
      <c r="T17" s="64" t="s">
        <v>27</v>
      </c>
      <c r="V17" s="65"/>
      <c r="W17" s="65">
        <v>866772.51</v>
      </c>
      <c r="X17" s="65">
        <v>1315000</v>
      </c>
      <c r="Y17" s="65">
        <v>1075000</v>
      </c>
      <c r="Z17" s="65">
        <v>3256772.51</v>
      </c>
      <c r="AC17" s="116">
        <f t="shared" si="1"/>
        <v>3256772.51</v>
      </c>
      <c r="AD17" s="116">
        <f t="shared" si="2"/>
        <v>3256772.51</v>
      </c>
    </row>
    <row r="18" spans="4:31">
      <c r="D18"/>
      <c r="T18" s="64" t="s">
        <v>16</v>
      </c>
      <c r="V18" s="65">
        <v>19651306.48</v>
      </c>
      <c r="W18" s="65">
        <v>28360733.580000009</v>
      </c>
      <c r="X18" s="65">
        <v>26537226</v>
      </c>
      <c r="Y18" s="65">
        <v>22930933</v>
      </c>
      <c r="Z18" s="65">
        <v>97480199.060000002</v>
      </c>
      <c r="AC18" s="116">
        <f t="shared" si="1"/>
        <v>77828892.580000013</v>
      </c>
      <c r="AD18" s="116">
        <f t="shared" si="2"/>
        <v>97480199.060000002</v>
      </c>
    </row>
    <row r="19" spans="4:31">
      <c r="D19"/>
      <c r="AC19" s="116">
        <f t="shared" si="1"/>
        <v>0</v>
      </c>
      <c r="AD19" s="117">
        <f t="shared" si="2"/>
        <v>0</v>
      </c>
    </row>
    <row r="20" spans="4:31">
      <c r="D20"/>
      <c r="AC20" s="116"/>
      <c r="AD20" s="116"/>
    </row>
    <row r="21" spans="4:31">
      <c r="D21"/>
      <c r="AC21" s="116"/>
      <c r="AD21" s="116"/>
    </row>
    <row r="22" spans="4:31">
      <c r="D22"/>
      <c r="AC22" s="118"/>
      <c r="AD22" s="118"/>
    </row>
    <row r="23" spans="4:31">
      <c r="D23"/>
      <c r="AC23" s="119"/>
      <c r="AD23" s="119"/>
    </row>
    <row r="24" spans="4:31">
      <c r="D24"/>
      <c r="AC24" s="119">
        <v>3.4</v>
      </c>
      <c r="AD24" s="120">
        <v>0.4</v>
      </c>
      <c r="AE24" s="66"/>
    </row>
    <row r="25" spans="4:31">
      <c r="D25"/>
      <c r="AC25" s="119">
        <v>34</v>
      </c>
      <c r="AD25" s="120">
        <v>9.5</v>
      </c>
      <c r="AE25" s="66"/>
    </row>
    <row r="26" spans="4:31">
      <c r="D26"/>
      <c r="AC26" s="119">
        <v>25.4</v>
      </c>
      <c r="AD26" s="120">
        <v>7.2</v>
      </c>
      <c r="AE26" s="66"/>
    </row>
    <row r="27" spans="4:31">
      <c r="D27"/>
      <c r="AC27" s="119">
        <v>2.2000000000000002</v>
      </c>
      <c r="AD27" s="120">
        <v>1.1000000000000001</v>
      </c>
      <c r="AE27" s="66"/>
    </row>
    <row r="28" spans="4:31">
      <c r="D28"/>
      <c r="AC28" s="119">
        <v>3.4</v>
      </c>
      <c r="AD28" s="121">
        <v>3.3</v>
      </c>
      <c r="AE28" s="66"/>
    </row>
    <row r="29" spans="4:31">
      <c r="D29"/>
      <c r="AC29" s="119">
        <v>6.2</v>
      </c>
      <c r="AD29" s="120">
        <v>1.4</v>
      </c>
      <c r="AE29" s="66"/>
    </row>
    <row r="30" spans="4:31">
      <c r="D30"/>
      <c r="AC30" s="122">
        <f>AC24+AC25+AC26+AC27+AC28+AC29</f>
        <v>74.600000000000009</v>
      </c>
      <c r="AD30" s="122">
        <f>AD24+AD25+AD26+AD27+AD28+AD29</f>
        <v>22.900000000000002</v>
      </c>
      <c r="AE30" s="66"/>
    </row>
    <row r="31" spans="4:31">
      <c r="D31"/>
      <c r="AC31" s="119"/>
      <c r="AD31" s="120"/>
    </row>
    <row r="32" spans="4:31">
      <c r="D32"/>
      <c r="AC32" s="119"/>
      <c r="AD32" s="119"/>
    </row>
    <row r="33" spans="4:30">
      <c r="D33"/>
      <c r="AC33" s="119"/>
      <c r="AD33" s="119"/>
    </row>
    <row r="34" spans="4:30">
      <c r="D34"/>
      <c r="AC34" s="119"/>
      <c r="AD34" s="119"/>
    </row>
    <row r="35" spans="4:30">
      <c r="D35"/>
      <c r="AC35" s="119"/>
      <c r="AD35" s="119"/>
    </row>
    <row r="36" spans="4:30">
      <c r="D36"/>
      <c r="AC36" s="119"/>
      <c r="AD36" s="119"/>
    </row>
    <row r="37" spans="4:30">
      <c r="D37"/>
      <c r="AC37" s="119"/>
      <c r="AD37" s="119"/>
    </row>
    <row r="38" spans="4:30">
      <c r="D38"/>
      <c r="AC38" s="119"/>
      <c r="AD38" s="119"/>
    </row>
    <row r="39" spans="4:30">
      <c r="D39"/>
      <c r="AC39" s="119"/>
      <c r="AD39" s="119"/>
    </row>
    <row r="40" spans="4:30">
      <c r="D40"/>
    </row>
    <row r="41" spans="4:30">
      <c r="D41"/>
    </row>
    <row r="42" spans="4:30">
      <c r="D42"/>
    </row>
    <row r="43" spans="4:30">
      <c r="D43"/>
    </row>
    <row r="44" spans="4:30">
      <c r="D44"/>
    </row>
    <row r="45" spans="4:30">
      <c r="D45"/>
    </row>
    <row r="46" spans="4:30">
      <c r="D46"/>
    </row>
    <row r="47" spans="4:30">
      <c r="D47"/>
    </row>
    <row r="48" spans="4:30">
      <c r="D48"/>
    </row>
    <row r="49" spans="4:4">
      <c r="D49"/>
    </row>
    <row r="50" spans="4:4">
      <c r="D50"/>
    </row>
    <row r="51" spans="4:4">
      <c r="D51"/>
    </row>
    <row r="52" spans="4:4">
      <c r="D52"/>
    </row>
    <row r="53" spans="4:4">
      <c r="D53"/>
    </row>
    <row r="54" spans="4:4">
      <c r="D54"/>
    </row>
    <row r="55" spans="4:4">
      <c r="D55"/>
    </row>
    <row r="56" spans="4:4">
      <c r="D56"/>
    </row>
    <row r="57" spans="4:4">
      <c r="D57"/>
    </row>
    <row r="58" spans="4:4">
      <c r="D58"/>
    </row>
    <row r="59" spans="4:4">
      <c r="D59"/>
    </row>
    <row r="60" spans="4:4">
      <c r="D60"/>
    </row>
    <row r="61" spans="4:4">
      <c r="D61"/>
    </row>
    <row r="62" spans="4:4">
      <c r="D62"/>
    </row>
    <row r="63" spans="4:4">
      <c r="D63"/>
    </row>
    <row r="64" spans="4:4">
      <c r="D64"/>
    </row>
    <row r="65" spans="4:4">
      <c r="D65"/>
    </row>
    <row r="66" spans="4:4">
      <c r="D66"/>
    </row>
    <row r="67" spans="4:4">
      <c r="D67"/>
    </row>
    <row r="68" spans="4:4">
      <c r="D68"/>
    </row>
    <row r="69" spans="4:4">
      <c r="D69"/>
    </row>
    <row r="70" spans="4:4">
      <c r="D70"/>
    </row>
    <row r="71" spans="4:4">
      <c r="D71"/>
    </row>
    <row r="72" spans="4:4">
      <c r="D72"/>
    </row>
    <row r="73" spans="4:4">
      <c r="D73"/>
    </row>
    <row r="74" spans="4:4">
      <c r="D74"/>
    </row>
    <row r="75" spans="4:4">
      <c r="D75"/>
    </row>
    <row r="76" spans="4:4">
      <c r="D76"/>
    </row>
    <row r="77" spans="4:4">
      <c r="D77"/>
    </row>
    <row r="78" spans="4:4">
      <c r="D78"/>
    </row>
    <row r="79" spans="4:4">
      <c r="D79"/>
    </row>
    <row r="80" spans="4:4">
      <c r="D80"/>
    </row>
    <row r="81" spans="4:4">
      <c r="D81"/>
    </row>
    <row r="82" spans="4:4">
      <c r="D82"/>
    </row>
    <row r="83" spans="4:4">
      <c r="D83"/>
    </row>
    <row r="84" spans="4:4">
      <c r="D84"/>
    </row>
    <row r="85" spans="4:4">
      <c r="D85"/>
    </row>
    <row r="86" spans="4:4">
      <c r="D86"/>
    </row>
    <row r="87" spans="4:4">
      <c r="D87"/>
    </row>
    <row r="88" spans="4:4">
      <c r="D88"/>
    </row>
    <row r="89" spans="4:4">
      <c r="D89"/>
    </row>
    <row r="90" spans="4:4">
      <c r="D90"/>
    </row>
    <row r="91" spans="4:4">
      <c r="D91"/>
    </row>
    <row r="92" spans="4:4">
      <c r="D92"/>
    </row>
    <row r="93" spans="4:4">
      <c r="D93"/>
    </row>
    <row r="94" spans="4:4">
      <c r="D94"/>
    </row>
    <row r="95" spans="4:4">
      <c r="D95"/>
    </row>
    <row r="96" spans="4:4">
      <c r="D96"/>
    </row>
    <row r="97" spans="4:4">
      <c r="D97"/>
    </row>
    <row r="98" spans="4:4">
      <c r="D98"/>
    </row>
    <row r="99" spans="4:4">
      <c r="D99"/>
    </row>
    <row r="100" spans="4:4">
      <c r="D100"/>
    </row>
    <row r="101" spans="4:4">
      <c r="D101"/>
    </row>
    <row r="102" spans="4:4">
      <c r="D102"/>
    </row>
    <row r="103" spans="4:4">
      <c r="D103"/>
    </row>
    <row r="104" spans="4:4">
      <c r="D104"/>
    </row>
    <row r="105" spans="4:4">
      <c r="D105"/>
    </row>
    <row r="106" spans="4:4">
      <c r="D106"/>
    </row>
    <row r="107" spans="4:4">
      <c r="D107"/>
    </row>
    <row r="108" spans="4:4">
      <c r="D108"/>
    </row>
    <row r="109" spans="4:4">
      <c r="D109"/>
    </row>
    <row r="110" spans="4:4">
      <c r="D110"/>
    </row>
    <row r="111" spans="4:4">
      <c r="D111"/>
    </row>
    <row r="112" spans="4:4">
      <c r="D112"/>
    </row>
    <row r="113" spans="4:4">
      <c r="D113"/>
    </row>
    <row r="114" spans="4:4">
      <c r="D114"/>
    </row>
    <row r="115" spans="4:4">
      <c r="D115"/>
    </row>
    <row r="116" spans="4:4">
      <c r="D116"/>
    </row>
    <row r="117" spans="4:4">
      <c r="D117"/>
    </row>
    <row r="118" spans="4:4">
      <c r="D118"/>
    </row>
    <row r="119" spans="4:4">
      <c r="D119"/>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row r="132" spans="4:4">
      <c r="D132"/>
    </row>
    <row r="133" spans="4:4">
      <c r="D133"/>
    </row>
    <row r="134" spans="4:4">
      <c r="D134"/>
    </row>
    <row r="135" spans="4:4">
      <c r="D135"/>
    </row>
    <row r="136" spans="4:4">
      <c r="D136"/>
    </row>
    <row r="137" spans="4:4">
      <c r="D137"/>
    </row>
    <row r="138" spans="4:4">
      <c r="D138"/>
    </row>
    <row r="139" spans="4:4">
      <c r="D139"/>
    </row>
    <row r="140" spans="4:4">
      <c r="D140"/>
    </row>
    <row r="141" spans="4:4">
      <c r="D141"/>
    </row>
    <row r="142" spans="4:4">
      <c r="D142"/>
    </row>
    <row r="143" spans="4:4">
      <c r="D143"/>
    </row>
    <row r="144" spans="4:4">
      <c r="D144"/>
    </row>
    <row r="145" spans="4:4">
      <c r="D145"/>
    </row>
    <row r="146" spans="4:4">
      <c r="D146"/>
    </row>
    <row r="147" spans="4:4">
      <c r="D147"/>
    </row>
    <row r="148" spans="4:4">
      <c r="D148"/>
    </row>
    <row r="149" spans="4:4">
      <c r="D149"/>
    </row>
    <row r="150" spans="4:4">
      <c r="D150"/>
    </row>
    <row r="151" spans="4:4">
      <c r="D151"/>
    </row>
    <row r="152" spans="4:4">
      <c r="D152"/>
    </row>
    <row r="153" spans="4:4">
      <c r="D153"/>
    </row>
    <row r="154" spans="4:4">
      <c r="D154"/>
    </row>
    <row r="155" spans="4:4">
      <c r="D155"/>
    </row>
    <row r="156" spans="4:4">
      <c r="D156"/>
    </row>
    <row r="157" spans="4:4">
      <c r="D157"/>
    </row>
    <row r="158" spans="4:4">
      <c r="D158"/>
    </row>
    <row r="159" spans="4:4">
      <c r="D159"/>
    </row>
    <row r="160" spans="4:4">
      <c r="D160"/>
    </row>
    <row r="161" spans="4:4">
      <c r="D161"/>
    </row>
    <row r="162" spans="4:4">
      <c r="D162"/>
    </row>
    <row r="163" spans="4:4">
      <c r="D163"/>
    </row>
    <row r="164" spans="4:4">
      <c r="D164"/>
    </row>
    <row r="165" spans="4:4">
      <c r="D165"/>
    </row>
    <row r="166" spans="4:4">
      <c r="D166"/>
    </row>
    <row r="167" spans="4:4">
      <c r="D167"/>
    </row>
    <row r="168" spans="4:4">
      <c r="D168"/>
    </row>
    <row r="169" spans="4:4">
      <c r="D169"/>
    </row>
    <row r="170" spans="4:4">
      <c r="D170"/>
    </row>
    <row r="171" spans="4:4">
      <c r="D171"/>
    </row>
    <row r="172" spans="4:4">
      <c r="D172"/>
    </row>
    <row r="173" spans="4:4">
      <c r="D173"/>
    </row>
    <row r="174" spans="4:4">
      <c r="D174"/>
    </row>
    <row r="175" spans="4:4">
      <c r="D175"/>
    </row>
    <row r="176" spans="4:4">
      <c r="D176"/>
    </row>
    <row r="177" spans="4:4">
      <c r="D177"/>
    </row>
    <row r="178" spans="4:4">
      <c r="D178"/>
    </row>
    <row r="179" spans="4:4">
      <c r="D179"/>
    </row>
    <row r="180" spans="4:4">
      <c r="D180"/>
    </row>
    <row r="181" spans="4:4">
      <c r="D181"/>
    </row>
    <row r="182" spans="4:4">
      <c r="D182"/>
    </row>
    <row r="183" spans="4:4">
      <c r="D183"/>
    </row>
    <row r="184" spans="4:4">
      <c r="D184"/>
    </row>
    <row r="185" spans="4:4">
      <c r="D185"/>
    </row>
    <row r="186" spans="4:4">
      <c r="D186"/>
    </row>
    <row r="187" spans="4:4">
      <c r="D187"/>
    </row>
    <row r="188" spans="4:4">
      <c r="D188"/>
    </row>
    <row r="189" spans="4:4">
      <c r="D189"/>
    </row>
    <row r="190" spans="4:4">
      <c r="D190"/>
    </row>
    <row r="191" spans="4:4">
      <c r="D191"/>
    </row>
    <row r="192" spans="4:4">
      <c r="D192"/>
    </row>
    <row r="193" spans="4:4">
      <c r="D193"/>
    </row>
    <row r="194" spans="4:4">
      <c r="D194"/>
    </row>
    <row r="195" spans="4:4">
      <c r="D195"/>
    </row>
    <row r="196" spans="4:4">
      <c r="D196"/>
    </row>
    <row r="197" spans="4:4">
      <c r="D197"/>
    </row>
    <row r="198" spans="4:4">
      <c r="D198"/>
    </row>
    <row r="199" spans="4:4">
      <c r="D199"/>
    </row>
    <row r="200" spans="4:4">
      <c r="D200"/>
    </row>
    <row r="201" spans="4:4">
      <c r="D201"/>
    </row>
    <row r="202" spans="4:4">
      <c r="D202"/>
    </row>
    <row r="203" spans="4:4">
      <c r="D203"/>
    </row>
    <row r="204" spans="4:4">
      <c r="D204"/>
    </row>
    <row r="205" spans="4:4">
      <c r="D205"/>
    </row>
    <row r="206" spans="4:4">
      <c r="D206"/>
    </row>
    <row r="207" spans="4:4">
      <c r="D207"/>
    </row>
    <row r="208" spans="4:4">
      <c r="D208"/>
    </row>
    <row r="209" spans="4:4">
      <c r="D209"/>
    </row>
    <row r="210" spans="4:4">
      <c r="D210"/>
    </row>
    <row r="211" spans="4:4">
      <c r="D211"/>
    </row>
    <row r="212" spans="4:4">
      <c r="D212"/>
    </row>
    <row r="213" spans="4:4">
      <c r="D213"/>
    </row>
    <row r="214" spans="4:4">
      <c r="D214"/>
    </row>
    <row r="215" spans="4:4">
      <c r="D215"/>
    </row>
    <row r="216" spans="4:4">
      <c r="D216"/>
    </row>
    <row r="217" spans="4:4">
      <c r="D217"/>
    </row>
    <row r="218" spans="4:4">
      <c r="D218"/>
    </row>
    <row r="219" spans="4:4">
      <c r="D219"/>
    </row>
    <row r="220" spans="4:4">
      <c r="D220"/>
    </row>
    <row r="221" spans="4:4">
      <c r="D221"/>
    </row>
    <row r="222" spans="4:4">
      <c r="D222"/>
    </row>
    <row r="223" spans="4:4">
      <c r="D223"/>
    </row>
    <row r="224" spans="4:4">
      <c r="D224"/>
    </row>
    <row r="225" spans="4:4">
      <c r="D225"/>
    </row>
    <row r="226" spans="4:4">
      <c r="D226"/>
    </row>
    <row r="227" spans="4:4">
      <c r="D227"/>
    </row>
    <row r="228" spans="4:4">
      <c r="D228"/>
    </row>
    <row r="229" spans="4:4">
      <c r="D229"/>
    </row>
    <row r="230" spans="4:4">
      <c r="D230"/>
    </row>
    <row r="231" spans="4:4">
      <c r="D231"/>
    </row>
    <row r="232" spans="4:4">
      <c r="D232"/>
    </row>
    <row r="233" spans="4:4">
      <c r="D233"/>
    </row>
    <row r="234" spans="4:4">
      <c r="D234"/>
    </row>
    <row r="235" spans="4:4">
      <c r="D235"/>
    </row>
    <row r="236" spans="4:4">
      <c r="D236"/>
    </row>
    <row r="237" spans="4:4">
      <c r="D237"/>
    </row>
    <row r="238" spans="4:4">
      <c r="D238"/>
    </row>
    <row r="239" spans="4:4">
      <c r="D239"/>
    </row>
    <row r="240" spans="4:4">
      <c r="D240"/>
    </row>
    <row r="241" spans="4:4">
      <c r="D241"/>
    </row>
    <row r="242" spans="4:4">
      <c r="D242"/>
    </row>
    <row r="243" spans="4:4">
      <c r="D243"/>
    </row>
    <row r="244" spans="4:4">
      <c r="D244"/>
    </row>
    <row r="245" spans="4:4">
      <c r="D245"/>
    </row>
    <row r="246" spans="4:4">
      <c r="D246"/>
    </row>
    <row r="247" spans="4:4">
      <c r="D247"/>
    </row>
    <row r="248" spans="4:4">
      <c r="D248"/>
    </row>
    <row r="249" spans="4:4">
      <c r="D249"/>
    </row>
    <row r="250" spans="4:4">
      <c r="D250"/>
    </row>
    <row r="251" spans="4:4">
      <c r="D251"/>
    </row>
    <row r="252" spans="4:4">
      <c r="D252"/>
    </row>
    <row r="253" spans="4:4">
      <c r="D253"/>
    </row>
    <row r="254" spans="4:4">
      <c r="D254"/>
    </row>
    <row r="255" spans="4:4">
      <c r="D255"/>
    </row>
    <row r="256" spans="4:4">
      <c r="D256"/>
    </row>
    <row r="257" spans="4:4">
      <c r="D257"/>
    </row>
    <row r="258" spans="4:4">
      <c r="D258"/>
    </row>
    <row r="259" spans="4:4">
      <c r="D259"/>
    </row>
    <row r="260" spans="4:4">
      <c r="D260"/>
    </row>
    <row r="261" spans="4:4">
      <c r="D261"/>
    </row>
    <row r="262" spans="4:4">
      <c r="D262"/>
    </row>
    <row r="263" spans="4:4">
      <c r="D263"/>
    </row>
    <row r="264" spans="4:4">
      <c r="D264"/>
    </row>
    <row r="265" spans="4:4">
      <c r="D265"/>
    </row>
    <row r="266" spans="4:4">
      <c r="D266"/>
    </row>
    <row r="267" spans="4:4">
      <c r="D267"/>
    </row>
    <row r="268" spans="4:4">
      <c r="D268"/>
    </row>
    <row r="269" spans="4:4">
      <c r="D269"/>
    </row>
    <row r="270" spans="4:4">
      <c r="D270"/>
    </row>
    <row r="271" spans="4:4">
      <c r="D271"/>
    </row>
    <row r="272" spans="4:4">
      <c r="D272"/>
    </row>
    <row r="273" spans="4:4">
      <c r="D273"/>
    </row>
    <row r="274" spans="4:4">
      <c r="D274"/>
    </row>
    <row r="275" spans="4:4">
      <c r="D275"/>
    </row>
    <row r="276" spans="4:4">
      <c r="D276"/>
    </row>
    <row r="277" spans="4:4">
      <c r="D277"/>
    </row>
    <row r="278" spans="4:4">
      <c r="D278"/>
    </row>
    <row r="279" spans="4:4">
      <c r="D279"/>
    </row>
    <row r="280" spans="4:4">
      <c r="D280"/>
    </row>
    <row r="281" spans="4:4">
      <c r="D281"/>
    </row>
    <row r="282" spans="4:4">
      <c r="D282"/>
    </row>
    <row r="283" spans="4:4">
      <c r="D283"/>
    </row>
    <row r="284" spans="4:4">
      <c r="D284"/>
    </row>
    <row r="285" spans="4:4">
      <c r="D285"/>
    </row>
    <row r="286" spans="4:4">
      <c r="D286"/>
    </row>
    <row r="287" spans="4:4">
      <c r="D287"/>
    </row>
    <row r="288" spans="4:4">
      <c r="D288"/>
    </row>
    <row r="289" spans="4:4">
      <c r="D289"/>
    </row>
    <row r="290" spans="4:4">
      <c r="D290"/>
    </row>
    <row r="291" spans="4:4">
      <c r="D291"/>
    </row>
    <row r="292" spans="4:4">
      <c r="D292"/>
    </row>
    <row r="293" spans="4:4">
      <c r="D293"/>
    </row>
    <row r="294" spans="4:4">
      <c r="D294"/>
    </row>
    <row r="295" spans="4:4">
      <c r="D295"/>
    </row>
    <row r="296" spans="4:4">
      <c r="D296"/>
    </row>
    <row r="297" spans="4:4">
      <c r="D297"/>
    </row>
    <row r="298" spans="4:4">
      <c r="D298"/>
    </row>
    <row r="299" spans="4:4">
      <c r="D299"/>
    </row>
    <row r="300" spans="4:4">
      <c r="D300"/>
    </row>
    <row r="301" spans="4:4">
      <c r="D301"/>
    </row>
    <row r="302" spans="4:4">
      <c r="D302"/>
    </row>
    <row r="303" spans="4:4">
      <c r="D303"/>
    </row>
    <row r="304" spans="4:4">
      <c r="D304"/>
    </row>
    <row r="305" spans="4:4">
      <c r="D305"/>
    </row>
    <row r="306" spans="4:4">
      <c r="D306"/>
    </row>
    <row r="307" spans="4:4">
      <c r="D307"/>
    </row>
    <row r="308" spans="4:4">
      <c r="D308"/>
    </row>
    <row r="309" spans="4:4">
      <c r="D309"/>
    </row>
    <row r="310" spans="4:4">
      <c r="D310"/>
    </row>
    <row r="311" spans="4:4">
      <c r="D311"/>
    </row>
    <row r="312" spans="4:4">
      <c r="D312"/>
    </row>
    <row r="313" spans="4:4">
      <c r="D313"/>
    </row>
    <row r="314" spans="4:4">
      <c r="D314"/>
    </row>
    <row r="315" spans="4:4">
      <c r="D315"/>
    </row>
    <row r="316" spans="4:4">
      <c r="D316"/>
    </row>
    <row r="317" spans="4:4">
      <c r="D317"/>
    </row>
    <row r="318" spans="4:4">
      <c r="D318"/>
    </row>
    <row r="319" spans="4:4">
      <c r="D319"/>
    </row>
    <row r="320" spans="4:4">
      <c r="D320"/>
    </row>
    <row r="321" spans="4:4">
      <c r="D321"/>
    </row>
    <row r="322" spans="4:4">
      <c r="D322"/>
    </row>
    <row r="323" spans="4:4">
      <c r="D323"/>
    </row>
    <row r="324" spans="4:4">
      <c r="D324"/>
    </row>
    <row r="325" spans="4:4">
      <c r="D325"/>
    </row>
    <row r="326" spans="4:4">
      <c r="D326"/>
    </row>
    <row r="327" spans="4:4">
      <c r="D327"/>
    </row>
    <row r="328" spans="4:4">
      <c r="D328"/>
    </row>
    <row r="329" spans="4:4">
      <c r="D329"/>
    </row>
    <row r="330" spans="4:4">
      <c r="D330"/>
    </row>
    <row r="331" spans="4:4">
      <c r="D331"/>
    </row>
    <row r="332" spans="4:4">
      <c r="D332"/>
    </row>
    <row r="333" spans="4:4">
      <c r="D333"/>
    </row>
    <row r="334" spans="4:4">
      <c r="D334"/>
    </row>
    <row r="335" spans="4:4">
      <c r="D335"/>
    </row>
    <row r="336" spans="4:4">
      <c r="D336"/>
    </row>
    <row r="337" spans="4:4">
      <c r="D337"/>
    </row>
    <row r="338" spans="4:4">
      <c r="D338"/>
    </row>
    <row r="339" spans="4:4">
      <c r="D339"/>
    </row>
    <row r="340" spans="4:4">
      <c r="D340"/>
    </row>
  </sheetData>
  <pageMargins left="0.7" right="0.7" top="0.75" bottom="0.75" header="0.3" footer="0.3"/>
  <pageSetup orientation="portrait" r:id="rId3"/>
  <customProperties>
    <customPr name="EpmWorksheetKeyString_GU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20ED4-742D-414C-A007-68C812CBC0BB}">
  <sheetPr>
    <tabColor rgb="FFFFFF00"/>
  </sheetPr>
  <dimension ref="A1:AF153"/>
  <sheetViews>
    <sheetView showGridLines="0" topLeftCell="B1" zoomScale="130" zoomScaleNormal="130" workbookViewId="0">
      <selection activeCell="O23" sqref="O23"/>
    </sheetView>
  </sheetViews>
  <sheetFormatPr defaultColWidth="8.85546875" defaultRowHeight="15"/>
  <cols>
    <col min="1" max="1" width="3.42578125" customWidth="1"/>
    <col min="2" max="2" width="35.85546875" customWidth="1"/>
    <col min="3" max="3" width="9" hidden="1" customWidth="1"/>
    <col min="4" max="4" width="11.140625" bestFit="1" customWidth="1"/>
    <col min="5" max="5" width="8.140625" customWidth="1"/>
    <col min="6" max="6" width="6.7109375" customWidth="1"/>
    <col min="7" max="7" width="3" customWidth="1"/>
    <col min="8" max="8" width="11.85546875" customWidth="1"/>
    <col min="9" max="9" width="5.85546875" style="2" customWidth="1"/>
    <col min="32" max="32" width="3.28515625" customWidth="1"/>
  </cols>
  <sheetData>
    <row r="1" spans="2:32" ht="21.6" customHeight="1">
      <c r="B1" s="160" t="s">
        <v>28</v>
      </c>
    </row>
    <row r="2" spans="2:32" ht="24">
      <c r="B2" s="180" t="s">
        <v>29</v>
      </c>
      <c r="H2" s="1" t="s">
        <v>30</v>
      </c>
      <c r="L2" s="157" t="s">
        <v>31</v>
      </c>
      <c r="M2" s="6"/>
    </row>
    <row r="3" spans="2:32" ht="9" customHeight="1">
      <c r="B3" s="181" t="s">
        <v>32</v>
      </c>
      <c r="C3" s="3">
        <v>2022</v>
      </c>
      <c r="D3" s="3">
        <v>2022</v>
      </c>
      <c r="E3" s="4">
        <v>2025</v>
      </c>
      <c r="H3" s="5" t="s">
        <v>33</v>
      </c>
      <c r="L3" s="154"/>
      <c r="M3" s="153"/>
      <c r="N3" s="153"/>
      <c r="O3" s="153"/>
      <c r="P3" s="153"/>
      <c r="Q3" s="153"/>
      <c r="R3" s="153"/>
      <c r="S3" s="153"/>
      <c r="T3" s="153"/>
      <c r="U3" s="153"/>
      <c r="V3" s="153"/>
      <c r="W3" s="153"/>
      <c r="X3" s="153"/>
      <c r="Y3" s="153"/>
      <c r="Z3" s="153"/>
      <c r="AA3" s="153"/>
      <c r="AB3" s="153"/>
      <c r="AC3" s="153"/>
      <c r="AD3" s="153"/>
      <c r="AE3" s="153"/>
      <c r="AF3" s="152"/>
    </row>
    <row r="4" spans="2:32" ht="14.25" customHeight="1">
      <c r="B4" s="182"/>
      <c r="C4" s="8" t="s">
        <v>34</v>
      </c>
      <c r="D4" s="8" t="s">
        <v>35</v>
      </c>
      <c r="E4" s="9" t="s">
        <v>34</v>
      </c>
      <c r="H4" s="10" t="s">
        <v>36</v>
      </c>
      <c r="L4" s="151" t="s">
        <v>37</v>
      </c>
      <c r="M4" s="150">
        <f>36.2-32.8</f>
        <v>3.4000000000000057</v>
      </c>
      <c r="N4" s="149" t="s">
        <v>38</v>
      </c>
      <c r="O4" s="123"/>
      <c r="P4" s="123"/>
      <c r="Q4" s="123"/>
      <c r="AF4" s="145"/>
    </row>
    <row r="5" spans="2:32">
      <c r="B5" s="141" t="s">
        <v>39</v>
      </c>
      <c r="C5" s="138">
        <f>14458.8+500</f>
        <v>14958.8</v>
      </c>
      <c r="D5" s="138">
        <v>16323.5</v>
      </c>
      <c r="E5" s="140">
        <f>7141.7+10974.7-1100</f>
        <v>17016.400000000001</v>
      </c>
      <c r="F5" s="163">
        <f>E5/$E$15</f>
        <v>0.46238960897801695</v>
      </c>
      <c r="H5" s="158">
        <f t="shared" ref="H5:H15" si="0">E5-D5</f>
        <v>692.90000000000146</v>
      </c>
      <c r="I5" s="16">
        <f t="shared" ref="I5:I11" si="1">H5/D5</f>
        <v>4.2448004410818849E-2</v>
      </c>
      <c r="L5" s="147" t="s">
        <v>37</v>
      </c>
      <c r="M5" s="148">
        <v>4.4000000000000004</v>
      </c>
      <c r="N5" t="s">
        <v>40</v>
      </c>
      <c r="AF5" s="145"/>
    </row>
    <row r="6" spans="2:32">
      <c r="B6" s="141" t="s">
        <v>41</v>
      </c>
      <c r="C6" s="138">
        <v>4229.2</v>
      </c>
      <c r="D6" s="138">
        <v>5619.8</v>
      </c>
      <c r="E6" s="140">
        <f>1837.1+2651.9</f>
        <v>4489</v>
      </c>
      <c r="F6" s="163">
        <f t="shared" ref="F6:F15" si="2">E6/$E$15</f>
        <v>0.12198038096790847</v>
      </c>
      <c r="H6" s="158">
        <f t="shared" si="0"/>
        <v>-1130.8000000000002</v>
      </c>
      <c r="I6" s="16">
        <f t="shared" si="1"/>
        <v>-0.20121712516459664</v>
      </c>
      <c r="L6" s="147"/>
      <c r="M6" s="6"/>
      <c r="N6" s="146">
        <v>1</v>
      </c>
      <c r="O6" s="6" t="s">
        <v>42</v>
      </c>
      <c r="AF6" s="145"/>
    </row>
    <row r="7" spans="2:32">
      <c r="B7" s="141" t="s">
        <v>43</v>
      </c>
      <c r="C7" s="138">
        <v>7437.9</v>
      </c>
      <c r="D7" s="138">
        <v>7457</v>
      </c>
      <c r="E7" s="140">
        <f>4750.4+7144.7</f>
        <v>11895.099999999999</v>
      </c>
      <c r="F7" s="163">
        <f t="shared" si="2"/>
        <v>0.32322762968397595</v>
      </c>
      <c r="H7" s="159">
        <f t="shared" si="0"/>
        <v>4438.0999999999985</v>
      </c>
      <c r="I7" s="16">
        <f t="shared" si="1"/>
        <v>0.59515891109025054</v>
      </c>
      <c r="L7" s="147"/>
      <c r="M7" s="6"/>
      <c r="N7" s="146">
        <v>1</v>
      </c>
      <c r="O7" s="6" t="s">
        <v>44</v>
      </c>
      <c r="AF7" s="145"/>
    </row>
    <row r="8" spans="2:32">
      <c r="B8" s="141" t="s">
        <v>45</v>
      </c>
      <c r="C8" s="138">
        <v>1173.4000000000001</v>
      </c>
      <c r="D8" s="138">
        <v>979.4</v>
      </c>
      <c r="E8" s="140">
        <f>1239.4</f>
        <v>1239.4000000000001</v>
      </c>
      <c r="F8" s="163">
        <f t="shared" si="2"/>
        <v>3.3678432651286651E-2</v>
      </c>
      <c r="H8" s="158">
        <f t="shared" si="0"/>
        <v>260.00000000000011</v>
      </c>
      <c r="I8" s="16">
        <f t="shared" si="1"/>
        <v>0.2654686542781296</v>
      </c>
      <c r="L8" s="147"/>
      <c r="M8" s="6"/>
      <c r="N8" s="146">
        <v>0.6</v>
      </c>
      <c r="O8" s="156" t="s">
        <v>46</v>
      </c>
      <c r="AF8" s="145"/>
    </row>
    <row r="9" spans="2:32">
      <c r="B9" s="141" t="s">
        <v>47</v>
      </c>
      <c r="C9" s="138">
        <v>1339.6</v>
      </c>
      <c r="D9" s="138">
        <v>1312.3</v>
      </c>
      <c r="E9" s="140">
        <v>1450.1</v>
      </c>
      <c r="F9" s="163">
        <f t="shared" si="2"/>
        <v>3.9403820548354659E-2</v>
      </c>
      <c r="H9" s="158">
        <f t="shared" si="0"/>
        <v>137.79999999999995</v>
      </c>
      <c r="I9" s="16">
        <f t="shared" si="1"/>
        <v>0.10500647717747463</v>
      </c>
      <c r="L9" s="147"/>
      <c r="M9" s="6"/>
      <c r="N9" s="146">
        <v>0.6</v>
      </c>
      <c r="O9" s="6" t="s">
        <v>48</v>
      </c>
      <c r="AF9" s="145"/>
    </row>
    <row r="10" spans="2:32">
      <c r="B10" s="141" t="s">
        <v>49</v>
      </c>
      <c r="C10" s="138">
        <v>431.2</v>
      </c>
      <c r="D10" s="138">
        <v>431.2</v>
      </c>
      <c r="E10" s="140">
        <f>695.2</f>
        <v>695.2</v>
      </c>
      <c r="F10" s="163">
        <f t="shared" si="2"/>
        <v>1.8890791011113829E-2</v>
      </c>
      <c r="H10" s="158">
        <f t="shared" si="0"/>
        <v>264.00000000000006</v>
      </c>
      <c r="I10" s="16">
        <f t="shared" si="1"/>
        <v>0.6122448979591838</v>
      </c>
      <c r="L10" s="147"/>
      <c r="M10" s="6"/>
      <c r="N10" s="146">
        <v>0.6</v>
      </c>
      <c r="O10" s="6" t="s">
        <v>50</v>
      </c>
      <c r="AF10" s="145"/>
    </row>
    <row r="11" spans="2:32">
      <c r="B11" s="141" t="s">
        <v>51</v>
      </c>
      <c r="C11" s="138">
        <v>348</v>
      </c>
      <c r="D11" s="138">
        <v>348.1</v>
      </c>
      <c r="E11" s="140">
        <v>0</v>
      </c>
      <c r="F11" s="163">
        <f t="shared" si="2"/>
        <v>0</v>
      </c>
      <c r="H11" s="158">
        <f t="shared" si="0"/>
        <v>-348.1</v>
      </c>
      <c r="I11" s="16">
        <f t="shared" si="1"/>
        <v>-1</v>
      </c>
      <c r="L11" s="147"/>
      <c r="M11" s="6"/>
      <c r="N11" s="146">
        <v>0.6</v>
      </c>
      <c r="O11" s="6" t="s">
        <v>52</v>
      </c>
      <c r="AF11" s="145"/>
    </row>
    <row r="12" spans="2:32">
      <c r="B12" s="141" t="s">
        <v>53</v>
      </c>
      <c r="C12" s="138"/>
      <c r="D12" s="138"/>
      <c r="E12" s="140"/>
      <c r="F12" s="163">
        <f t="shared" si="2"/>
        <v>0</v>
      </c>
      <c r="H12" s="158">
        <f t="shared" si="0"/>
        <v>0</v>
      </c>
      <c r="I12" s="16"/>
      <c r="L12" s="147"/>
      <c r="AF12" s="145"/>
    </row>
    <row r="13" spans="2:32">
      <c r="B13" s="141" t="s">
        <v>54</v>
      </c>
      <c r="C13" s="138">
        <f>C15-SUM(C5:C12)</f>
        <v>581.89999999999782</v>
      </c>
      <c r="D13" s="138">
        <v>720.50000000000364</v>
      </c>
      <c r="E13" s="140">
        <f>E15-SUM(E5:E12)</f>
        <v>15.80000000000291</v>
      </c>
      <c r="F13" s="163">
        <f t="shared" si="2"/>
        <v>4.2933615934357517E-4</v>
      </c>
      <c r="H13" s="158">
        <f t="shared" si="0"/>
        <v>-704.70000000000073</v>
      </c>
      <c r="I13" s="16">
        <f>H13/D13</f>
        <v>-0.97807078417765048</v>
      </c>
      <c r="L13" s="147"/>
      <c r="M13" s="148"/>
      <c r="AF13" s="145"/>
    </row>
    <row r="14" spans="2:32" ht="12" customHeight="1">
      <c r="B14" s="141"/>
      <c r="C14" s="138"/>
      <c r="D14" s="138"/>
      <c r="E14" s="140"/>
      <c r="H14" s="139">
        <f t="shared" si="0"/>
        <v>0</v>
      </c>
      <c r="I14" s="16"/>
      <c r="L14" s="147"/>
      <c r="N14" s="146"/>
      <c r="O14" s="6"/>
      <c r="AF14" s="145"/>
    </row>
    <row r="15" spans="2:32" ht="18.75" customHeight="1">
      <c r="B15" s="171" t="s">
        <v>55</v>
      </c>
      <c r="C15" s="172">
        <v>30500</v>
      </c>
      <c r="D15" s="172">
        <v>33191.800000000003</v>
      </c>
      <c r="E15" s="173">
        <f>36801</f>
        <v>36801</v>
      </c>
      <c r="F15" s="163">
        <f t="shared" si="2"/>
        <v>1</v>
      </c>
      <c r="H15" s="174">
        <f t="shared" si="0"/>
        <v>3609.1999999999971</v>
      </c>
      <c r="I15" s="16">
        <f>H15/D15</f>
        <v>0.10873770027536912</v>
      </c>
      <c r="L15" s="147"/>
      <c r="N15" s="146"/>
      <c r="O15" s="6"/>
      <c r="AF15" s="145"/>
    </row>
    <row r="16" spans="2:32">
      <c r="B16" s="23"/>
      <c r="C16" s="23"/>
      <c r="D16" s="23"/>
      <c r="E16" s="23"/>
      <c r="F16" s="23"/>
      <c r="G16" s="23"/>
      <c r="H16" s="23"/>
      <c r="I16" s="23"/>
      <c r="L16" s="147"/>
      <c r="N16" s="146"/>
      <c r="O16" s="6"/>
      <c r="AF16" s="145"/>
    </row>
    <row r="17" spans="2:32">
      <c r="B17" s="23"/>
      <c r="C17" s="23"/>
      <c r="D17" s="23"/>
      <c r="E17" s="23"/>
      <c r="F17" s="23"/>
      <c r="G17" s="23"/>
      <c r="H17" s="23"/>
      <c r="I17" s="23"/>
      <c r="L17" s="147"/>
      <c r="N17" s="146"/>
      <c r="O17" s="6"/>
      <c r="AF17" s="145"/>
    </row>
    <row r="18" spans="2:32" ht="19.899999999999999" customHeight="1">
      <c r="B18" s="33"/>
      <c r="F18" s="23"/>
      <c r="L18" s="147"/>
      <c r="N18" s="146"/>
      <c r="O18" s="6"/>
      <c r="AF18" s="145"/>
    </row>
    <row r="19" spans="2:32">
      <c r="B19" s="164" t="s">
        <v>43</v>
      </c>
      <c r="C19" s="165"/>
      <c r="D19" s="167">
        <f>D7</f>
        <v>7457</v>
      </c>
      <c r="E19" s="168">
        <f>E7</f>
        <v>11895.099999999999</v>
      </c>
      <c r="F19" s="23"/>
      <c r="G19" s="23"/>
      <c r="H19" s="166">
        <f>H7</f>
        <v>4438.0999999999985</v>
      </c>
      <c r="I19" s="16"/>
      <c r="L19" s="147"/>
      <c r="AF19" s="145"/>
    </row>
    <row r="20" spans="2:32">
      <c r="B20" s="141" t="s">
        <v>56</v>
      </c>
      <c r="C20" s="33"/>
      <c r="D20" s="169">
        <f>D5+D6+D8+D9+D10+D11+D13+D12</f>
        <v>25734.800000000003</v>
      </c>
      <c r="E20" s="170">
        <f>E5+E6+E8+E9+E10+E11+E13+E12</f>
        <v>24905.900000000005</v>
      </c>
      <c r="F20" s="23"/>
      <c r="G20" s="23"/>
      <c r="H20" s="158">
        <f>H5+H8+H9+H10+H11+H13+H16+H6</f>
        <v>-828.8999999999993</v>
      </c>
      <c r="I20" s="16"/>
      <c r="L20" s="147" t="s">
        <v>57</v>
      </c>
      <c r="M20" s="148">
        <v>-0.8</v>
      </c>
      <c r="N20" t="s">
        <v>58</v>
      </c>
      <c r="AF20" s="145"/>
    </row>
    <row r="21" spans="2:32" ht="18.75" customHeight="1">
      <c r="B21" s="171" t="s">
        <v>55</v>
      </c>
      <c r="C21" s="175"/>
      <c r="D21" s="176">
        <f>D19+D20</f>
        <v>33191.800000000003</v>
      </c>
      <c r="E21" s="177">
        <f>E19+E20</f>
        <v>36801</v>
      </c>
      <c r="F21" s="178"/>
      <c r="G21" s="178"/>
      <c r="H21" s="174">
        <f>H19+H20</f>
        <v>3609.1999999999994</v>
      </c>
      <c r="I21" s="179"/>
      <c r="L21" s="147"/>
      <c r="N21" s="146">
        <v>-1.1000000000000001</v>
      </c>
      <c r="O21" s="6" t="s">
        <v>59</v>
      </c>
      <c r="AF21" s="145"/>
    </row>
    <row r="22" spans="2:32" ht="13.9" customHeight="1">
      <c r="B22" s="23"/>
      <c r="C22" s="33"/>
      <c r="D22" s="33"/>
      <c r="E22" s="33"/>
      <c r="F22" s="23"/>
      <c r="G22" s="23"/>
      <c r="L22" s="147"/>
      <c r="N22" s="146">
        <v>0.3</v>
      </c>
      <c r="O22" s="6" t="s">
        <v>60</v>
      </c>
      <c r="AF22" s="145"/>
    </row>
    <row r="23" spans="2:32" ht="13.9" customHeight="1">
      <c r="B23" s="23"/>
      <c r="C23" s="23"/>
      <c r="D23" s="23"/>
      <c r="E23" s="23"/>
      <c r="F23" s="23"/>
      <c r="G23" s="23"/>
      <c r="H23" s="23"/>
      <c r="I23" s="23"/>
      <c r="L23" s="147"/>
      <c r="O23" s="6" t="s">
        <v>61</v>
      </c>
      <c r="AF23" s="145"/>
    </row>
    <row r="24" spans="2:32" ht="13.9" customHeight="1">
      <c r="B24" s="23"/>
      <c r="C24" s="23"/>
      <c r="D24" s="23"/>
      <c r="E24" s="23"/>
      <c r="F24" s="23"/>
      <c r="G24" s="23"/>
      <c r="H24" s="23"/>
      <c r="I24" s="23"/>
      <c r="L24" s="147"/>
      <c r="M24" s="148"/>
      <c r="AF24" s="145"/>
    </row>
    <row r="25" spans="2:32" ht="13.9" customHeight="1">
      <c r="B25" s="23"/>
      <c r="C25" s="23"/>
      <c r="D25" s="23"/>
      <c r="E25" s="23"/>
      <c r="F25" s="23"/>
      <c r="G25" s="23"/>
      <c r="H25" s="23"/>
      <c r="I25" s="23"/>
      <c r="L25" s="147"/>
      <c r="AF25" s="145"/>
    </row>
    <row r="26" spans="2:32" ht="13.9" customHeight="1">
      <c r="B26" s="23"/>
      <c r="C26" s="23"/>
      <c r="D26" s="23"/>
      <c r="E26" s="23"/>
      <c r="F26" s="23"/>
      <c r="G26" s="23"/>
      <c r="H26" s="23"/>
      <c r="I26" s="23"/>
      <c r="L26" s="144"/>
      <c r="M26" s="143"/>
      <c r="N26" s="143"/>
      <c r="O26" s="155"/>
      <c r="P26" s="143"/>
      <c r="Q26" s="143"/>
      <c r="R26" s="143"/>
      <c r="S26" s="143"/>
      <c r="T26" s="143"/>
      <c r="U26" s="143"/>
      <c r="V26" s="143"/>
      <c r="W26" s="143"/>
      <c r="X26" s="143"/>
      <c r="Y26" s="143"/>
      <c r="Z26" s="143"/>
      <c r="AA26" s="143"/>
      <c r="AB26" s="143"/>
      <c r="AC26" s="143"/>
      <c r="AD26" s="143"/>
      <c r="AE26" s="143"/>
      <c r="AF26" s="142"/>
    </row>
    <row r="27" spans="2:32">
      <c r="B27" s="23"/>
      <c r="C27" s="23"/>
      <c r="D27" s="23"/>
      <c r="E27" s="23"/>
      <c r="F27" s="23"/>
      <c r="G27" s="23"/>
      <c r="H27" s="23"/>
      <c r="I27" s="23"/>
    </row>
    <row r="28" spans="2:32">
      <c r="B28" s="23"/>
      <c r="C28" s="23"/>
      <c r="D28" s="23"/>
      <c r="E28" s="23"/>
      <c r="F28" s="23"/>
      <c r="G28" s="23"/>
      <c r="H28" s="23"/>
      <c r="I28" s="23"/>
    </row>
    <row r="29" spans="2:32">
      <c r="B29" s="23"/>
      <c r="C29" s="23"/>
      <c r="D29" s="23"/>
      <c r="E29" s="23"/>
      <c r="F29" s="23"/>
      <c r="G29" s="23"/>
      <c r="H29" s="23"/>
      <c r="I29" s="23"/>
    </row>
    <row r="30" spans="2:32">
      <c r="B30" s="23"/>
      <c r="C30" s="23"/>
      <c r="D30" s="23"/>
      <c r="E30" s="23"/>
      <c r="F30" s="23"/>
      <c r="G30" s="23"/>
      <c r="H30" s="23"/>
      <c r="I30" s="23"/>
    </row>
    <row r="31" spans="2:32">
      <c r="B31" s="23"/>
      <c r="C31" s="23"/>
      <c r="D31" s="23"/>
      <c r="E31" s="23"/>
      <c r="F31" s="23"/>
      <c r="G31" s="23"/>
      <c r="H31" s="23"/>
      <c r="I31" s="23"/>
    </row>
    <row r="32" spans="2:32" s="62" customFormat="1" ht="23.25">
      <c r="B32" s="162" t="s">
        <v>62</v>
      </c>
      <c r="C32" s="161"/>
      <c r="D32" s="161"/>
      <c r="E32" s="161"/>
      <c r="F32" s="161"/>
      <c r="G32" s="161"/>
      <c r="H32" s="161"/>
      <c r="I32" s="161"/>
    </row>
    <row r="33" spans="2:9">
      <c r="B33" s="23"/>
      <c r="C33" s="23"/>
      <c r="D33" s="23"/>
      <c r="E33" s="23"/>
      <c r="F33" s="23"/>
      <c r="G33" s="23"/>
      <c r="H33" s="23"/>
      <c r="I33" s="23"/>
    </row>
    <row r="34" spans="2:9">
      <c r="B34" s="23"/>
      <c r="C34" s="23"/>
      <c r="D34" s="23"/>
      <c r="E34" s="23"/>
      <c r="F34" s="23"/>
      <c r="G34" s="23"/>
      <c r="H34" s="23"/>
      <c r="I34" s="23"/>
    </row>
    <row r="35" spans="2:9">
      <c r="B35" s="23"/>
      <c r="C35" s="23"/>
      <c r="D35" s="23"/>
      <c r="E35" s="23"/>
      <c r="F35" s="23"/>
      <c r="G35" s="23"/>
      <c r="H35" s="23"/>
      <c r="I35" s="23"/>
    </row>
    <row r="36" spans="2:9">
      <c r="B36" s="23"/>
      <c r="C36" s="23"/>
      <c r="D36" s="23"/>
      <c r="E36" s="23"/>
      <c r="F36" s="23"/>
      <c r="G36" s="23"/>
      <c r="H36" s="23"/>
      <c r="I36" s="23"/>
    </row>
    <row r="37" spans="2:9">
      <c r="B37" s="23"/>
      <c r="C37" s="23"/>
      <c r="D37" s="23"/>
      <c r="E37" s="23"/>
      <c r="F37" s="23"/>
      <c r="G37" s="23"/>
      <c r="H37" s="23"/>
      <c r="I37" s="23"/>
    </row>
    <row r="38" spans="2:9">
      <c r="B38" s="23"/>
      <c r="C38" s="23"/>
      <c r="D38" s="23"/>
      <c r="E38" s="23"/>
      <c r="F38" s="23"/>
      <c r="G38" s="23"/>
      <c r="H38" s="23"/>
      <c r="I38" s="23"/>
    </row>
    <row r="39" spans="2:9">
      <c r="B39" s="23"/>
      <c r="C39" s="23"/>
      <c r="D39" s="23"/>
      <c r="E39" s="23"/>
      <c r="F39" s="23"/>
      <c r="G39" s="23"/>
      <c r="H39" s="23"/>
      <c r="I39" s="23"/>
    </row>
    <row r="40" spans="2:9">
      <c r="B40" s="23"/>
      <c r="C40" s="23"/>
      <c r="D40" s="23"/>
      <c r="E40" s="23"/>
      <c r="F40" s="23"/>
      <c r="G40" s="23"/>
      <c r="H40" s="23"/>
      <c r="I40" s="23"/>
    </row>
    <row r="41" spans="2:9">
      <c r="B41" s="23"/>
      <c r="C41" s="23"/>
      <c r="D41" s="23"/>
      <c r="E41" s="23"/>
      <c r="F41" s="23"/>
      <c r="G41" s="23"/>
      <c r="H41" s="23"/>
      <c r="I41" s="23"/>
    </row>
    <row r="42" spans="2:9">
      <c r="B42" s="23"/>
      <c r="C42" s="23"/>
      <c r="D42" s="23"/>
      <c r="E42" s="23"/>
      <c r="F42" s="23"/>
      <c r="G42" s="23"/>
      <c r="H42" s="23"/>
      <c r="I42" s="23"/>
    </row>
    <row r="43" spans="2:9">
      <c r="B43" s="23"/>
      <c r="C43" s="23"/>
      <c r="D43" s="23"/>
      <c r="E43" s="23"/>
      <c r="F43" s="23"/>
      <c r="G43" s="23"/>
      <c r="H43" s="23"/>
      <c r="I43" s="23"/>
    </row>
    <row r="44" spans="2:9">
      <c r="B44" s="23"/>
      <c r="C44" s="23"/>
      <c r="D44" s="23"/>
      <c r="E44" s="23"/>
      <c r="F44" s="23"/>
      <c r="G44" s="23"/>
      <c r="H44" s="23"/>
      <c r="I44" s="23"/>
    </row>
    <row r="45" spans="2:9">
      <c r="B45" s="23"/>
      <c r="C45" s="23"/>
      <c r="D45" s="23"/>
      <c r="E45" s="23"/>
      <c r="F45" s="23"/>
      <c r="G45" s="23"/>
      <c r="H45" s="23"/>
      <c r="I45" s="23"/>
    </row>
    <row r="46" spans="2:9">
      <c r="B46" s="23"/>
      <c r="C46" s="23"/>
      <c r="D46" s="23"/>
      <c r="E46" s="23"/>
      <c r="F46" s="23"/>
      <c r="G46" s="23"/>
      <c r="H46" s="23"/>
      <c r="I46" s="23"/>
    </row>
    <row r="47" spans="2:9">
      <c r="B47" s="23"/>
      <c r="C47" s="23"/>
      <c r="D47" s="23"/>
      <c r="E47" s="23"/>
      <c r="F47" s="23"/>
      <c r="G47" s="23"/>
      <c r="H47" s="23"/>
      <c r="I47" s="23"/>
    </row>
    <row r="48" spans="2:9">
      <c r="B48" s="23"/>
      <c r="C48" s="23"/>
      <c r="D48" s="23"/>
      <c r="E48" s="23"/>
      <c r="F48" s="23"/>
      <c r="G48" s="23"/>
      <c r="H48" s="23"/>
      <c r="I48" s="23"/>
    </row>
    <row r="49" spans="2:9">
      <c r="B49" s="23"/>
      <c r="C49" s="23"/>
      <c r="D49" s="23"/>
      <c r="E49" s="23"/>
      <c r="F49" s="23"/>
      <c r="G49" s="23"/>
      <c r="H49" s="23"/>
      <c r="I49" s="23"/>
    </row>
    <row r="50" spans="2:9">
      <c r="B50" s="23"/>
      <c r="C50" s="23"/>
      <c r="D50" s="23"/>
      <c r="E50" s="23"/>
      <c r="F50" s="23"/>
      <c r="G50" s="23"/>
      <c r="H50" s="23"/>
      <c r="I50" s="23"/>
    </row>
    <row r="51" spans="2:9">
      <c r="B51" s="23"/>
      <c r="C51" s="23"/>
      <c r="D51" s="23"/>
      <c r="E51" s="23"/>
      <c r="F51" s="23"/>
      <c r="G51" s="23"/>
      <c r="H51" s="23"/>
      <c r="I51" s="23"/>
    </row>
    <row r="52" spans="2:9">
      <c r="B52" s="23"/>
      <c r="C52" s="23"/>
      <c r="D52" s="23"/>
      <c r="E52" s="23"/>
      <c r="F52" s="23"/>
      <c r="G52" s="23"/>
      <c r="H52" s="23"/>
      <c r="I52" s="23"/>
    </row>
    <row r="53" spans="2:9">
      <c r="B53" s="23"/>
      <c r="C53" s="23"/>
      <c r="D53" s="23"/>
      <c r="E53" s="23"/>
      <c r="F53" s="23"/>
      <c r="G53" s="23"/>
      <c r="H53" s="23"/>
      <c r="I53" s="23"/>
    </row>
    <row r="54" spans="2:9">
      <c r="B54" s="23"/>
      <c r="C54" s="23"/>
      <c r="D54" s="23"/>
      <c r="E54" s="23"/>
      <c r="F54" s="23"/>
      <c r="G54" s="23"/>
      <c r="H54" s="23"/>
      <c r="I54" s="23"/>
    </row>
    <row r="55" spans="2:9">
      <c r="B55" s="23"/>
      <c r="C55" s="23"/>
      <c r="D55" s="23"/>
      <c r="E55" s="23"/>
      <c r="F55" s="23"/>
      <c r="G55" s="23"/>
      <c r="H55" s="23"/>
      <c r="I55" s="23"/>
    </row>
    <row r="56" spans="2:9">
      <c r="B56" s="23"/>
      <c r="C56" s="23"/>
      <c r="D56" s="23"/>
      <c r="E56" s="23"/>
      <c r="F56" s="23"/>
      <c r="G56" s="23"/>
      <c r="H56" s="23"/>
      <c r="I56" s="23"/>
    </row>
    <row r="57" spans="2:9">
      <c r="B57" s="23"/>
      <c r="C57" s="23"/>
      <c r="D57" s="23"/>
      <c r="E57" s="23"/>
      <c r="F57" s="23"/>
      <c r="G57" s="23"/>
      <c r="H57" s="23"/>
      <c r="I57" s="23"/>
    </row>
    <row r="58" spans="2:9">
      <c r="B58" s="23"/>
      <c r="C58" s="23"/>
      <c r="D58" s="23"/>
      <c r="E58" s="23"/>
      <c r="F58" s="23"/>
      <c r="G58" s="23"/>
      <c r="H58" s="23"/>
      <c r="I58" s="23"/>
    </row>
    <row r="59" spans="2:9">
      <c r="B59" s="23"/>
      <c r="C59" s="23"/>
      <c r="D59" s="23"/>
      <c r="E59" s="23"/>
      <c r="F59" s="23"/>
      <c r="G59" s="23"/>
      <c r="H59" s="23"/>
      <c r="I59" s="23"/>
    </row>
    <row r="60" spans="2:9">
      <c r="B60" s="23"/>
      <c r="C60" s="23"/>
      <c r="D60" s="23"/>
      <c r="E60" s="23"/>
      <c r="F60" s="23"/>
      <c r="G60" s="23"/>
      <c r="H60" s="23"/>
      <c r="I60" s="23"/>
    </row>
    <row r="61" spans="2:9">
      <c r="B61" s="23"/>
      <c r="C61" s="23"/>
      <c r="D61" s="23"/>
      <c r="E61" s="23"/>
      <c r="F61" s="23"/>
      <c r="G61" s="23"/>
      <c r="H61" s="23"/>
      <c r="I61" s="23"/>
    </row>
    <row r="62" spans="2:9">
      <c r="B62" s="23"/>
      <c r="C62" s="23"/>
      <c r="D62" s="23"/>
      <c r="E62" s="23"/>
      <c r="F62" s="23"/>
      <c r="G62" s="23"/>
      <c r="H62" s="23"/>
      <c r="I62" s="23"/>
    </row>
    <row r="63" spans="2:9">
      <c r="B63" s="23"/>
      <c r="C63" s="23"/>
      <c r="D63" s="23"/>
      <c r="E63" s="23"/>
      <c r="F63" s="23"/>
      <c r="G63" s="23"/>
      <c r="H63" s="23"/>
      <c r="I63" s="23"/>
    </row>
    <row r="64" spans="2:9">
      <c r="B64" s="23"/>
      <c r="C64" s="23"/>
      <c r="D64" s="23"/>
      <c r="E64" s="23"/>
      <c r="F64" s="23"/>
      <c r="G64" s="23"/>
      <c r="H64" s="23"/>
      <c r="I64" s="23"/>
    </row>
    <row r="65" spans="2:16">
      <c r="B65" s="23"/>
      <c r="C65" s="23"/>
      <c r="D65" s="23"/>
      <c r="E65" s="23"/>
      <c r="F65" s="23"/>
      <c r="G65" s="23"/>
      <c r="H65" s="23"/>
      <c r="I65" s="23"/>
      <c r="J65" s="23"/>
      <c r="K65" s="23"/>
      <c r="L65" s="23"/>
      <c r="M65" s="23"/>
      <c r="N65" s="23"/>
      <c r="O65" s="23"/>
      <c r="P65" s="23"/>
    </row>
    <row r="66" spans="2:16">
      <c r="B66" s="23"/>
      <c r="C66" s="23"/>
      <c r="D66" s="23"/>
      <c r="E66" s="23"/>
      <c r="F66" s="23"/>
      <c r="G66" s="23"/>
      <c r="H66" s="23"/>
      <c r="I66" s="23"/>
      <c r="J66" s="23"/>
      <c r="K66" s="23"/>
      <c r="L66" s="23"/>
      <c r="M66" s="23"/>
      <c r="N66" s="23"/>
      <c r="O66" s="23"/>
      <c r="P66" s="23"/>
    </row>
    <row r="67" spans="2:16">
      <c r="B67" s="23"/>
      <c r="C67" s="23"/>
      <c r="D67" s="23"/>
      <c r="E67" s="23"/>
      <c r="F67" s="23"/>
      <c r="G67" s="23"/>
      <c r="H67" s="23"/>
      <c r="I67" s="23"/>
      <c r="J67" s="23"/>
      <c r="K67" s="23"/>
      <c r="L67" s="23"/>
      <c r="M67" s="23"/>
      <c r="N67" s="23"/>
      <c r="O67" s="23"/>
      <c r="P67" s="23"/>
    </row>
    <row r="68" spans="2:16">
      <c r="B68" s="23"/>
      <c r="C68" s="23"/>
      <c r="D68" s="23"/>
      <c r="E68" s="23"/>
      <c r="F68" s="23"/>
      <c r="G68" s="23"/>
      <c r="H68" s="23"/>
      <c r="I68" s="23"/>
      <c r="J68" s="23"/>
      <c r="K68" s="23"/>
      <c r="L68" s="23"/>
      <c r="M68" s="23"/>
      <c r="N68" s="23"/>
      <c r="O68" s="23"/>
      <c r="P68" s="23"/>
    </row>
    <row r="69" spans="2:16">
      <c r="B69" s="23"/>
      <c r="C69" s="23"/>
      <c r="D69" s="23"/>
      <c r="E69" s="23"/>
      <c r="F69" s="23"/>
      <c r="G69" s="23"/>
      <c r="H69" s="23"/>
      <c r="I69" s="23"/>
      <c r="J69" s="23"/>
      <c r="K69" s="23"/>
      <c r="L69" s="23"/>
      <c r="M69" s="23"/>
      <c r="N69" s="23"/>
      <c r="O69" s="23"/>
      <c r="P69" s="23"/>
    </row>
    <row r="70" spans="2:16">
      <c r="B70" s="23"/>
      <c r="C70" s="23"/>
      <c r="D70" s="23"/>
      <c r="E70" s="23"/>
      <c r="F70" s="23"/>
      <c r="G70" s="23"/>
      <c r="H70" s="23"/>
      <c r="I70" s="23"/>
      <c r="J70" s="23"/>
      <c r="K70" s="23"/>
      <c r="L70" s="23"/>
      <c r="M70" s="23"/>
      <c r="N70" s="23"/>
      <c r="O70" s="23"/>
      <c r="P70" s="23"/>
    </row>
    <row r="71" spans="2:16">
      <c r="B71" s="23"/>
      <c r="C71" s="23"/>
      <c r="D71" s="23"/>
      <c r="E71" s="23"/>
      <c r="F71" s="23"/>
      <c r="G71" s="23"/>
      <c r="H71" s="23"/>
      <c r="I71" s="23"/>
      <c r="J71" s="23"/>
      <c r="K71" s="23"/>
      <c r="L71" s="23"/>
      <c r="M71" s="23"/>
      <c r="N71" s="23"/>
      <c r="O71" s="23"/>
      <c r="P71" s="23"/>
    </row>
    <row r="72" spans="2:16">
      <c r="B72" s="23"/>
      <c r="C72" s="23"/>
      <c r="D72" s="23"/>
      <c r="E72" s="23"/>
      <c r="F72" s="23"/>
      <c r="G72" s="23"/>
      <c r="H72" s="23"/>
      <c r="I72" s="23"/>
      <c r="J72" s="23"/>
      <c r="K72" s="23"/>
      <c r="L72" s="23"/>
      <c r="M72" s="23"/>
      <c r="N72" s="23"/>
      <c r="O72" s="23"/>
      <c r="P72" s="23"/>
    </row>
    <row r="73" spans="2:16">
      <c r="B73" s="23"/>
      <c r="C73" s="23"/>
      <c r="D73" s="23"/>
      <c r="E73" s="23"/>
      <c r="F73" s="23"/>
      <c r="G73" s="23"/>
      <c r="H73" s="23"/>
      <c r="I73" s="23"/>
      <c r="J73" s="23"/>
      <c r="K73" s="23"/>
      <c r="L73" s="23"/>
      <c r="M73" s="23"/>
      <c r="N73" s="23"/>
      <c r="O73" s="23"/>
      <c r="P73" s="23"/>
    </row>
    <row r="74" spans="2:16">
      <c r="B74" s="23"/>
      <c r="C74" s="23"/>
      <c r="D74" s="23"/>
      <c r="E74" s="23"/>
      <c r="F74" s="23"/>
      <c r="G74" s="23"/>
      <c r="H74" s="23"/>
      <c r="I74" s="23"/>
      <c r="J74" s="23"/>
      <c r="K74" s="23"/>
      <c r="L74" s="23"/>
      <c r="M74" s="23"/>
      <c r="N74" s="23"/>
      <c r="O74" s="23"/>
      <c r="P74" s="23"/>
    </row>
    <row r="75" spans="2:16">
      <c r="B75" s="23"/>
      <c r="C75" s="23"/>
      <c r="D75" s="23"/>
      <c r="E75" s="23"/>
      <c r="F75" s="23"/>
      <c r="G75" s="23"/>
      <c r="H75" s="23"/>
      <c r="I75" s="23"/>
      <c r="J75" s="23"/>
      <c r="K75" s="23"/>
      <c r="L75" s="23"/>
      <c r="M75" s="23"/>
      <c r="N75" s="23"/>
      <c r="O75" s="23"/>
      <c r="P75" s="23"/>
    </row>
    <row r="76" spans="2:16">
      <c r="B76" s="23"/>
      <c r="C76" s="23"/>
      <c r="D76" s="23"/>
      <c r="E76" s="23"/>
      <c r="F76" s="23"/>
      <c r="G76" s="23"/>
      <c r="H76" s="23"/>
      <c r="I76" s="23"/>
      <c r="J76" s="23"/>
      <c r="K76" s="23"/>
      <c r="L76" s="23"/>
      <c r="M76" s="23"/>
      <c r="N76" s="23"/>
      <c r="O76" s="23"/>
      <c r="P76" s="23"/>
    </row>
    <row r="77" spans="2:16">
      <c r="B77" s="23"/>
      <c r="C77" s="23"/>
      <c r="D77" s="23"/>
      <c r="E77" s="23"/>
      <c r="F77" s="23"/>
      <c r="G77" s="23"/>
      <c r="H77" s="23"/>
      <c r="I77" s="23"/>
      <c r="J77" s="23"/>
      <c r="K77" s="23"/>
      <c r="L77" s="23"/>
      <c r="M77" s="23"/>
      <c r="N77" s="23"/>
      <c r="O77" s="23"/>
      <c r="P77" s="23"/>
    </row>
    <row r="78" spans="2:16">
      <c r="B78" s="23"/>
      <c r="C78" s="23"/>
      <c r="D78" s="23"/>
      <c r="E78" s="23"/>
      <c r="F78" s="23"/>
      <c r="G78" s="23"/>
      <c r="H78" s="23"/>
      <c r="I78" s="23"/>
      <c r="J78" s="23"/>
      <c r="K78" s="23"/>
      <c r="L78" s="23"/>
      <c r="M78" s="23"/>
      <c r="N78" s="23"/>
      <c r="O78" s="23"/>
      <c r="P78" s="23"/>
    </row>
    <row r="79" spans="2:16">
      <c r="B79" s="23"/>
      <c r="C79" s="23"/>
      <c r="D79" s="23"/>
      <c r="E79" s="23"/>
      <c r="F79" s="23"/>
      <c r="G79" s="23"/>
      <c r="H79" s="23"/>
      <c r="I79" s="23"/>
      <c r="J79" s="23"/>
      <c r="K79" s="23"/>
      <c r="L79" s="23"/>
      <c r="M79" s="23"/>
      <c r="N79" s="23"/>
      <c r="O79" s="23"/>
      <c r="P79" s="23"/>
    </row>
    <row r="80" spans="2:16">
      <c r="B80" s="23"/>
      <c r="C80" s="23"/>
      <c r="D80" s="23"/>
      <c r="E80" s="23"/>
      <c r="F80" s="23"/>
      <c r="G80" s="23"/>
      <c r="H80" s="23"/>
      <c r="I80" s="23"/>
      <c r="J80" s="23"/>
      <c r="K80" s="23"/>
      <c r="L80" s="23"/>
      <c r="M80" s="23"/>
      <c r="N80" s="23"/>
      <c r="O80" s="23"/>
      <c r="P80" s="23"/>
    </row>
    <row r="81" spans="2:16">
      <c r="B81" s="23"/>
      <c r="C81" s="23"/>
      <c r="D81" s="23"/>
      <c r="E81" s="23"/>
      <c r="F81" s="23"/>
      <c r="G81" s="23"/>
      <c r="H81" s="23"/>
      <c r="I81" s="23"/>
      <c r="J81" s="23"/>
      <c r="K81" s="23"/>
      <c r="L81" s="23"/>
      <c r="M81" s="23"/>
      <c r="N81" s="23"/>
      <c r="O81" s="23"/>
      <c r="P81" s="23"/>
    </row>
    <row r="82" spans="2:16">
      <c r="B82" s="23"/>
      <c r="C82" s="23"/>
      <c r="D82" s="23"/>
      <c r="E82" s="23"/>
      <c r="F82" s="23"/>
      <c r="G82" s="23"/>
      <c r="H82" s="23"/>
      <c r="I82" s="23"/>
      <c r="J82" s="23"/>
      <c r="K82" s="23"/>
      <c r="L82" s="23"/>
      <c r="M82" s="23"/>
      <c r="N82" s="23"/>
      <c r="O82" s="23"/>
      <c r="P82" s="23"/>
    </row>
    <row r="83" spans="2:16">
      <c r="B83" s="23"/>
      <c r="C83" s="23"/>
      <c r="D83" s="23"/>
      <c r="E83" s="23"/>
      <c r="F83" s="23"/>
      <c r="G83" s="23"/>
      <c r="H83" s="23"/>
      <c r="I83" s="23"/>
      <c r="J83" s="23"/>
      <c r="K83" s="23"/>
      <c r="L83" s="23"/>
      <c r="M83" s="23"/>
      <c r="N83" s="23"/>
      <c r="O83" s="23"/>
      <c r="P83" s="23"/>
    </row>
    <row r="84" spans="2:16">
      <c r="B84" s="23"/>
      <c r="C84" s="23"/>
      <c r="D84" s="23"/>
      <c r="E84" s="23"/>
      <c r="F84" s="23"/>
      <c r="G84" s="23"/>
      <c r="H84" s="23"/>
      <c r="I84" s="23"/>
      <c r="J84" s="23"/>
      <c r="K84" s="23"/>
      <c r="L84" s="23"/>
      <c r="M84" s="23"/>
      <c r="N84" s="23"/>
      <c r="O84" s="23"/>
      <c r="P84" s="23"/>
    </row>
    <row r="85" spans="2:16">
      <c r="B85" s="23"/>
      <c r="C85" s="23"/>
      <c r="D85" s="23"/>
      <c r="E85" s="23"/>
      <c r="F85" s="23"/>
      <c r="G85" s="23"/>
      <c r="H85" s="23"/>
      <c r="I85" s="23"/>
      <c r="J85" s="23"/>
      <c r="K85" s="23"/>
      <c r="L85" s="23"/>
      <c r="M85" s="23"/>
      <c r="N85" s="23"/>
      <c r="O85" s="23"/>
      <c r="P85" s="23"/>
    </row>
    <row r="86" spans="2:16">
      <c r="B86" s="23"/>
      <c r="C86" s="23"/>
      <c r="D86" s="23"/>
      <c r="E86" s="23"/>
      <c r="F86" s="23"/>
      <c r="G86" s="23"/>
      <c r="H86" s="23"/>
      <c r="I86" s="23"/>
      <c r="J86" s="23"/>
      <c r="K86" s="23"/>
      <c r="L86" s="23"/>
      <c r="M86" s="23"/>
      <c r="N86" s="23"/>
      <c r="O86" s="23"/>
      <c r="P86" s="23"/>
    </row>
    <row r="87" spans="2:16">
      <c r="B87" s="23"/>
      <c r="C87" s="23"/>
      <c r="D87" s="23"/>
      <c r="E87" s="23"/>
      <c r="F87" s="23"/>
      <c r="G87" s="23"/>
      <c r="H87" s="23"/>
      <c r="I87" s="23"/>
      <c r="J87" s="23"/>
      <c r="K87" s="23"/>
      <c r="L87" s="23"/>
      <c r="M87" s="23"/>
      <c r="N87" s="23"/>
      <c r="O87" s="23"/>
      <c r="P87" s="23"/>
    </row>
    <row r="88" spans="2:16">
      <c r="B88" s="23"/>
      <c r="C88" s="23"/>
      <c r="D88" s="23"/>
      <c r="E88" s="23"/>
      <c r="F88" s="23"/>
      <c r="G88" s="23"/>
      <c r="H88" s="23"/>
      <c r="I88" s="23"/>
      <c r="J88" s="23"/>
      <c r="K88" s="23"/>
      <c r="L88" s="23"/>
      <c r="M88" s="23"/>
      <c r="N88" s="23"/>
      <c r="O88" s="23"/>
      <c r="P88" s="23"/>
    </row>
    <row r="89" spans="2:16">
      <c r="B89" s="23"/>
      <c r="C89" s="23"/>
      <c r="D89" s="23"/>
      <c r="E89" s="23"/>
      <c r="F89" s="23"/>
      <c r="G89" s="23"/>
      <c r="H89" s="23"/>
      <c r="I89" s="23"/>
      <c r="J89" s="23"/>
      <c r="K89" s="23"/>
      <c r="L89" s="23"/>
      <c r="M89" s="23"/>
      <c r="N89" s="23"/>
      <c r="O89" s="23"/>
      <c r="P89" s="23"/>
    </row>
    <row r="90" spans="2:16">
      <c r="B90" s="23"/>
      <c r="C90" s="23"/>
      <c r="D90" s="23"/>
      <c r="E90" s="23"/>
      <c r="F90" s="23"/>
      <c r="G90" s="23"/>
      <c r="H90" s="23"/>
      <c r="I90" s="23"/>
      <c r="J90" s="23"/>
      <c r="K90" s="23"/>
      <c r="L90" s="23"/>
      <c r="M90" s="23"/>
      <c r="N90" s="23"/>
      <c r="O90" s="23"/>
      <c r="P90" s="23"/>
    </row>
    <row r="91" spans="2:16">
      <c r="B91" s="23"/>
      <c r="C91" s="23"/>
      <c r="D91" s="23"/>
      <c r="E91" s="23"/>
      <c r="F91" s="23"/>
      <c r="G91" s="23"/>
      <c r="H91" s="23"/>
      <c r="I91" s="23"/>
      <c r="J91" s="23"/>
      <c r="K91" s="23"/>
      <c r="L91" s="23"/>
      <c r="M91" s="23"/>
      <c r="N91" s="23"/>
      <c r="O91" s="23"/>
      <c r="P91" s="23"/>
    </row>
    <row r="92" spans="2:16">
      <c r="B92" s="23"/>
      <c r="C92" s="23"/>
      <c r="D92" s="23"/>
      <c r="E92" s="23"/>
      <c r="F92" s="23"/>
      <c r="G92" s="23"/>
      <c r="H92" s="23"/>
      <c r="I92" s="23"/>
      <c r="J92" s="23"/>
      <c r="K92" s="23"/>
      <c r="L92" s="23"/>
      <c r="M92" s="23"/>
      <c r="N92" s="23"/>
      <c r="O92" s="23"/>
      <c r="P92" s="23"/>
    </row>
    <row r="93" spans="2:16">
      <c r="B93" s="23"/>
      <c r="C93" s="23"/>
      <c r="D93" s="23"/>
      <c r="E93" s="23"/>
      <c r="F93" s="23"/>
      <c r="G93" s="23"/>
      <c r="H93" s="23"/>
      <c r="I93" s="23"/>
      <c r="J93" s="23"/>
      <c r="K93" s="23"/>
      <c r="L93" s="23"/>
      <c r="M93" s="23"/>
      <c r="N93" s="23"/>
      <c r="O93" s="23"/>
      <c r="P93" s="23"/>
    </row>
    <row r="94" spans="2:16">
      <c r="B94" s="23"/>
      <c r="C94" s="23"/>
      <c r="D94" s="23"/>
      <c r="E94" s="23"/>
      <c r="F94" s="23"/>
      <c r="G94" s="23"/>
      <c r="H94" s="23"/>
      <c r="I94" s="23"/>
      <c r="J94" s="23"/>
      <c r="K94" s="23"/>
      <c r="L94" s="23"/>
      <c r="M94" s="23"/>
      <c r="N94" s="23"/>
      <c r="O94" s="23"/>
      <c r="P94" s="23"/>
    </row>
    <row r="95" spans="2:16">
      <c r="B95" s="23"/>
      <c r="C95" s="23"/>
      <c r="D95" s="23"/>
      <c r="E95" s="23"/>
      <c r="F95" s="23"/>
      <c r="G95" s="23"/>
      <c r="H95" s="23"/>
      <c r="I95" s="23"/>
      <c r="J95" s="23"/>
      <c r="K95" s="23"/>
      <c r="L95" s="23"/>
      <c r="M95" s="23"/>
      <c r="N95" s="23"/>
      <c r="O95" s="23"/>
      <c r="P95" s="23"/>
    </row>
    <row r="96" spans="2:16">
      <c r="B96" s="23"/>
      <c r="C96" s="23"/>
      <c r="D96" s="23"/>
      <c r="E96" s="23"/>
      <c r="F96" s="23"/>
      <c r="G96" s="23"/>
      <c r="H96" s="23"/>
      <c r="I96" s="23"/>
      <c r="J96" s="23"/>
      <c r="K96" s="23"/>
      <c r="L96" s="23"/>
      <c r="M96" s="23"/>
      <c r="N96" s="23"/>
      <c r="O96" s="23"/>
      <c r="P96" s="23"/>
    </row>
    <row r="97" spans="2:16">
      <c r="B97" s="23"/>
      <c r="C97" s="23"/>
      <c r="D97" s="23"/>
      <c r="E97" s="23"/>
      <c r="F97" s="23"/>
      <c r="G97" s="23"/>
      <c r="H97" s="23"/>
      <c r="I97" s="23"/>
      <c r="J97" s="23"/>
      <c r="K97" s="23"/>
      <c r="L97" s="23"/>
      <c r="M97" s="23"/>
      <c r="N97" s="23"/>
      <c r="O97" s="23"/>
      <c r="P97" s="23"/>
    </row>
    <row r="98" spans="2:16">
      <c r="B98" s="23"/>
      <c r="C98" s="23"/>
      <c r="D98" s="23"/>
      <c r="E98" s="23"/>
      <c r="F98" s="23"/>
      <c r="G98" s="23"/>
      <c r="H98" s="23"/>
      <c r="I98" s="23"/>
      <c r="J98" s="23"/>
      <c r="K98" s="23"/>
      <c r="L98" s="23"/>
      <c r="M98" s="23"/>
      <c r="N98" s="23"/>
      <c r="O98" s="23"/>
      <c r="P98" s="23"/>
    </row>
    <row r="99" spans="2:16">
      <c r="B99" s="23"/>
      <c r="C99" s="23"/>
      <c r="D99" s="23"/>
      <c r="E99" s="23"/>
      <c r="F99" s="23"/>
      <c r="G99" s="23"/>
      <c r="H99" s="23"/>
      <c r="I99" s="23"/>
      <c r="J99" s="23"/>
      <c r="K99" s="23"/>
      <c r="L99" s="23"/>
      <c r="M99" s="23"/>
      <c r="N99" s="23"/>
      <c r="O99" s="23"/>
      <c r="P99" s="23"/>
    </row>
    <row r="100" spans="2:16">
      <c r="B100" s="23"/>
      <c r="C100" s="23"/>
      <c r="D100" s="23"/>
      <c r="E100" s="23"/>
      <c r="F100" s="23"/>
      <c r="G100" s="23"/>
      <c r="H100" s="23"/>
      <c r="I100" s="23"/>
      <c r="J100" s="23"/>
      <c r="K100" s="23"/>
      <c r="L100" s="23"/>
      <c r="M100" s="23"/>
      <c r="N100" s="23"/>
      <c r="O100" s="23"/>
      <c r="P100" s="23"/>
    </row>
    <row r="101" spans="2:16">
      <c r="B101" s="23"/>
      <c r="C101" s="23"/>
      <c r="D101" s="23"/>
      <c r="E101" s="23"/>
      <c r="F101" s="23"/>
      <c r="G101" s="23"/>
      <c r="H101" s="23"/>
      <c r="I101" s="23"/>
      <c r="J101" s="23"/>
      <c r="K101" s="23"/>
      <c r="L101" s="23"/>
      <c r="M101" s="23"/>
      <c r="N101" s="23"/>
      <c r="O101" s="23"/>
      <c r="P101" s="23"/>
    </row>
    <row r="102" spans="2:16">
      <c r="B102" s="23"/>
      <c r="C102" s="23"/>
      <c r="D102" s="23"/>
      <c r="E102" s="23"/>
      <c r="F102" s="23"/>
      <c r="G102" s="23"/>
      <c r="H102" s="23"/>
      <c r="I102" s="23"/>
      <c r="J102" s="23"/>
      <c r="K102" s="23"/>
      <c r="L102" s="23"/>
      <c r="M102" s="23"/>
      <c r="N102" s="23"/>
      <c r="O102" s="23"/>
      <c r="P102" s="23"/>
    </row>
    <row r="103" spans="2:16">
      <c r="B103" s="23"/>
      <c r="C103" s="23"/>
      <c r="D103" s="23"/>
      <c r="E103" s="23"/>
      <c r="F103" s="23"/>
      <c r="G103" s="23"/>
      <c r="H103" s="23"/>
      <c r="I103" s="23"/>
      <c r="J103" s="23"/>
      <c r="K103" s="23"/>
      <c r="L103" s="23"/>
      <c r="M103" s="23"/>
      <c r="N103" s="23"/>
      <c r="O103" s="23"/>
      <c r="P103" s="23"/>
    </row>
    <row r="104" spans="2:16">
      <c r="B104" s="23"/>
      <c r="C104" s="23"/>
      <c r="D104" s="23"/>
      <c r="E104" s="23"/>
      <c r="F104" s="23"/>
      <c r="G104" s="23"/>
      <c r="H104" s="23"/>
      <c r="I104" s="23"/>
      <c r="J104" s="23"/>
      <c r="K104" s="23"/>
      <c r="L104" s="23"/>
      <c r="M104" s="23"/>
      <c r="N104" s="23"/>
      <c r="O104" s="23"/>
      <c r="P104" s="23"/>
    </row>
    <row r="105" spans="2:16">
      <c r="B105" s="23"/>
      <c r="C105" s="23"/>
      <c r="D105" s="23"/>
      <c r="E105" s="23"/>
      <c r="F105" s="23"/>
      <c r="G105" s="23"/>
      <c r="H105" s="23"/>
      <c r="I105" s="23"/>
      <c r="J105" s="23"/>
      <c r="K105" s="23"/>
      <c r="L105" s="23"/>
      <c r="M105" s="23"/>
      <c r="N105" s="23"/>
      <c r="O105" s="23"/>
      <c r="P105" s="23"/>
    </row>
    <row r="106" spans="2:16">
      <c r="B106" s="23"/>
      <c r="C106" s="23"/>
      <c r="D106" s="23"/>
      <c r="E106" s="23"/>
      <c r="F106" s="23"/>
      <c r="G106" s="23"/>
      <c r="H106" s="23"/>
      <c r="I106" s="23"/>
      <c r="J106" s="23"/>
      <c r="K106" s="23"/>
      <c r="L106" s="23"/>
      <c r="M106" s="23"/>
      <c r="N106" s="23"/>
      <c r="O106" s="23"/>
      <c r="P106" s="23"/>
    </row>
    <row r="107" spans="2:16">
      <c r="B107" s="23"/>
      <c r="C107" s="23"/>
      <c r="D107" s="23"/>
      <c r="E107" s="23"/>
      <c r="F107" s="23"/>
      <c r="G107" s="23"/>
      <c r="H107" s="23"/>
      <c r="I107" s="23"/>
      <c r="J107" s="23"/>
      <c r="K107" s="23"/>
      <c r="L107" s="23"/>
      <c r="M107" s="23"/>
      <c r="N107" s="23"/>
      <c r="O107" s="23"/>
      <c r="P107" s="23"/>
    </row>
    <row r="108" spans="2:16">
      <c r="B108" s="23"/>
      <c r="C108" s="23"/>
      <c r="D108" s="23"/>
      <c r="E108" s="23"/>
      <c r="F108" s="23"/>
      <c r="G108" s="23"/>
      <c r="H108" s="23"/>
      <c r="I108" s="23"/>
      <c r="J108" s="23"/>
      <c r="K108" s="23"/>
      <c r="L108" s="23"/>
      <c r="M108" s="23"/>
      <c r="N108" s="23"/>
      <c r="O108" s="23"/>
      <c r="P108" s="23"/>
    </row>
    <row r="109" spans="2:16">
      <c r="B109" s="23"/>
      <c r="C109" s="23"/>
      <c r="D109" s="23"/>
      <c r="E109" s="23"/>
      <c r="F109" s="23"/>
      <c r="G109" s="23"/>
      <c r="H109" s="23"/>
      <c r="I109" s="23"/>
      <c r="J109" s="23"/>
      <c r="K109" s="23"/>
      <c r="L109" s="23"/>
      <c r="M109" s="23"/>
      <c r="N109" s="23"/>
      <c r="O109" s="23"/>
      <c r="P109" s="23"/>
    </row>
    <row r="110" spans="2:16">
      <c r="B110" s="23"/>
      <c r="C110" s="23"/>
      <c r="D110" s="23"/>
      <c r="E110" s="23"/>
      <c r="F110" s="23"/>
      <c r="G110" s="23"/>
      <c r="H110" s="23"/>
      <c r="I110" s="23"/>
      <c r="J110" s="23"/>
      <c r="K110" s="23"/>
      <c r="L110" s="23"/>
      <c r="M110" s="23"/>
      <c r="N110" s="23"/>
      <c r="O110" s="23"/>
      <c r="P110" s="23"/>
    </row>
    <row r="111" spans="2:16">
      <c r="B111" s="23"/>
      <c r="C111" s="23"/>
      <c r="D111" s="23"/>
      <c r="E111" s="23"/>
      <c r="F111" s="23"/>
      <c r="G111" s="23"/>
      <c r="H111" s="23"/>
      <c r="I111" s="23"/>
      <c r="J111" s="23"/>
      <c r="K111" s="23"/>
      <c r="L111" s="23"/>
      <c r="M111" s="23"/>
      <c r="N111" s="23"/>
      <c r="O111" s="23"/>
      <c r="P111" s="23"/>
    </row>
    <row r="112" spans="2:16">
      <c r="B112" s="23"/>
      <c r="C112" s="23"/>
      <c r="D112" s="23"/>
      <c r="E112" s="23"/>
      <c r="F112" s="23"/>
      <c r="G112" s="23"/>
      <c r="H112" s="23"/>
      <c r="I112" s="23"/>
      <c r="J112" s="23"/>
      <c r="K112" s="23"/>
      <c r="L112" s="23"/>
      <c r="M112" s="23"/>
      <c r="N112" s="23"/>
      <c r="O112" s="23"/>
      <c r="P112" s="23"/>
    </row>
    <row r="113" spans="2:16">
      <c r="B113" s="23"/>
      <c r="C113" s="23"/>
      <c r="D113" s="23"/>
      <c r="E113" s="23"/>
      <c r="F113" s="23"/>
      <c r="G113" s="23"/>
      <c r="H113" s="23"/>
      <c r="I113" s="23"/>
      <c r="J113" s="23"/>
      <c r="K113" s="23"/>
      <c r="L113" s="23"/>
      <c r="M113" s="23"/>
      <c r="N113" s="23"/>
      <c r="O113" s="23"/>
      <c r="P113" s="23"/>
    </row>
    <row r="114" spans="2:16">
      <c r="B114" s="23"/>
      <c r="C114" s="23"/>
      <c r="D114" s="23"/>
      <c r="E114" s="23"/>
      <c r="F114" s="23"/>
      <c r="G114" s="23"/>
      <c r="H114" s="23"/>
      <c r="I114" s="23"/>
      <c r="J114" s="23"/>
      <c r="K114" s="23"/>
      <c r="L114" s="23"/>
      <c r="M114" s="23"/>
      <c r="N114" s="23"/>
      <c r="O114" s="23"/>
      <c r="P114" s="23"/>
    </row>
    <row r="115" spans="2:16">
      <c r="B115" s="23"/>
      <c r="C115" s="23"/>
      <c r="D115" s="23"/>
      <c r="E115" s="23"/>
      <c r="F115" s="23"/>
      <c r="G115" s="23"/>
      <c r="H115" s="23"/>
      <c r="I115" s="23"/>
      <c r="J115" s="23"/>
      <c r="K115" s="23"/>
      <c r="L115" s="23"/>
      <c r="M115" s="23"/>
      <c r="N115" s="23"/>
      <c r="O115" s="23"/>
      <c r="P115" s="23"/>
    </row>
    <row r="116" spans="2:16">
      <c r="B116" s="23"/>
      <c r="C116" s="23"/>
      <c r="D116" s="23"/>
      <c r="E116" s="23"/>
      <c r="F116" s="23"/>
      <c r="G116" s="23"/>
      <c r="H116" s="23"/>
      <c r="I116" s="23"/>
      <c r="J116" s="23"/>
      <c r="K116" s="23"/>
      <c r="L116" s="23"/>
      <c r="M116" s="23"/>
      <c r="N116" s="23"/>
      <c r="O116" s="23"/>
      <c r="P116" s="23"/>
    </row>
    <row r="117" spans="2:16">
      <c r="B117" s="23"/>
      <c r="C117" s="23"/>
      <c r="D117" s="23"/>
      <c r="E117" s="23"/>
      <c r="F117" s="23"/>
      <c r="G117" s="23"/>
      <c r="H117" s="23"/>
      <c r="I117" s="23"/>
      <c r="J117" s="23"/>
      <c r="K117" s="23"/>
      <c r="L117" s="23"/>
      <c r="M117" s="23"/>
      <c r="N117" s="23"/>
      <c r="O117" s="23"/>
      <c r="P117" s="23"/>
    </row>
    <row r="118" spans="2:16">
      <c r="B118" s="23"/>
      <c r="C118" s="23"/>
      <c r="D118" s="23"/>
      <c r="E118" s="23"/>
      <c r="F118" s="23"/>
      <c r="G118" s="23"/>
      <c r="H118" s="23"/>
      <c r="I118" s="23"/>
      <c r="J118" s="23"/>
      <c r="K118" s="23"/>
      <c r="L118" s="23"/>
      <c r="M118" s="23"/>
      <c r="N118" s="23"/>
      <c r="O118" s="23"/>
      <c r="P118" s="23"/>
    </row>
    <row r="119" spans="2:16">
      <c r="B119" s="23"/>
      <c r="C119" s="23"/>
      <c r="D119" s="23"/>
      <c r="E119" s="23"/>
      <c r="F119" s="23"/>
      <c r="G119" s="23"/>
      <c r="H119" s="23"/>
      <c r="I119" s="23"/>
      <c r="J119" s="23"/>
      <c r="K119" s="23"/>
      <c r="L119" s="23"/>
      <c r="M119" s="23"/>
      <c r="N119" s="23"/>
      <c r="O119" s="23"/>
      <c r="P119" s="23"/>
    </row>
    <row r="120" spans="2:16">
      <c r="B120" s="23"/>
      <c r="C120" s="23"/>
      <c r="D120" s="23"/>
      <c r="E120" s="23"/>
      <c r="F120" s="23"/>
      <c r="G120" s="23"/>
      <c r="H120" s="23"/>
      <c r="I120" s="23"/>
      <c r="J120" s="23"/>
      <c r="K120" s="23"/>
      <c r="L120" s="23"/>
      <c r="M120" s="23"/>
      <c r="N120" s="23"/>
      <c r="O120" s="23"/>
      <c r="P120" s="23"/>
    </row>
    <row r="121" spans="2:16">
      <c r="B121" s="23"/>
      <c r="C121" s="23"/>
      <c r="D121" s="23"/>
      <c r="E121" s="23"/>
      <c r="F121" s="23"/>
      <c r="G121" s="23"/>
      <c r="H121" s="23"/>
      <c r="I121" s="23"/>
      <c r="J121" s="23"/>
      <c r="K121" s="23"/>
      <c r="L121" s="23"/>
      <c r="M121" s="23"/>
      <c r="N121" s="23"/>
      <c r="O121" s="23"/>
      <c r="P121" s="23"/>
    </row>
    <row r="122" spans="2:16">
      <c r="B122" s="23"/>
      <c r="C122" s="23"/>
      <c r="D122" s="23"/>
      <c r="E122" s="23"/>
      <c r="F122" s="23"/>
      <c r="G122" s="23"/>
      <c r="H122" s="23"/>
      <c r="I122" s="23"/>
      <c r="J122" s="23"/>
      <c r="K122" s="23"/>
      <c r="L122" s="23"/>
      <c r="M122" s="23"/>
      <c r="N122" s="23"/>
      <c r="O122" s="23"/>
      <c r="P122" s="23"/>
    </row>
    <row r="123" spans="2:16">
      <c r="B123" s="23"/>
      <c r="C123" s="23"/>
      <c r="D123" s="23"/>
      <c r="E123" s="23"/>
      <c r="F123" s="23"/>
      <c r="G123" s="23"/>
      <c r="H123" s="23"/>
      <c r="I123" s="23"/>
      <c r="J123" s="23"/>
      <c r="K123" s="23"/>
      <c r="L123" s="23"/>
      <c r="M123" s="23"/>
      <c r="N123" s="23"/>
      <c r="O123" s="23"/>
      <c r="P123" s="23"/>
    </row>
    <row r="124" spans="2:16">
      <c r="B124" s="23"/>
      <c r="C124" s="23"/>
      <c r="D124" s="23"/>
      <c r="E124" s="23"/>
      <c r="F124" s="23"/>
      <c r="G124" s="23"/>
      <c r="H124" s="23"/>
      <c r="I124" s="23"/>
      <c r="J124" s="23"/>
      <c r="K124" s="23"/>
      <c r="L124" s="23"/>
      <c r="M124" s="23"/>
      <c r="N124" s="23"/>
      <c r="O124" s="23"/>
      <c r="P124" s="23"/>
    </row>
    <row r="125" spans="2:16">
      <c r="B125" s="23"/>
      <c r="C125" s="23"/>
      <c r="D125" s="23"/>
      <c r="E125" s="23"/>
      <c r="F125" s="23"/>
      <c r="G125" s="23"/>
      <c r="H125" s="23"/>
      <c r="I125" s="23"/>
      <c r="J125" s="23"/>
      <c r="K125" s="23"/>
      <c r="L125" s="23"/>
      <c r="M125" s="23"/>
      <c r="N125" s="23"/>
      <c r="O125" s="23"/>
      <c r="P125" s="23"/>
    </row>
    <row r="126" spans="2:16">
      <c r="B126" s="23"/>
      <c r="C126" s="23"/>
      <c r="D126" s="23"/>
      <c r="E126" s="23"/>
      <c r="F126" s="23"/>
      <c r="G126" s="23"/>
      <c r="H126" s="23"/>
      <c r="I126" s="23"/>
      <c r="J126" s="23"/>
      <c r="K126" s="23"/>
      <c r="L126" s="23"/>
      <c r="M126" s="23"/>
      <c r="N126" s="23"/>
      <c r="O126" s="23"/>
      <c r="P126" s="23"/>
    </row>
    <row r="127" spans="2:16">
      <c r="B127" s="23"/>
      <c r="C127" s="23"/>
      <c r="D127" s="23"/>
      <c r="E127" s="23"/>
      <c r="F127" s="23"/>
      <c r="G127" s="23"/>
      <c r="H127" s="23"/>
      <c r="I127" s="23"/>
      <c r="J127" s="23"/>
      <c r="K127" s="23"/>
      <c r="L127" s="23"/>
      <c r="M127" s="23"/>
      <c r="N127" s="23"/>
      <c r="O127" s="23"/>
      <c r="P127" s="23"/>
    </row>
    <row r="128" spans="2:16">
      <c r="B128" s="23"/>
      <c r="C128" s="23"/>
      <c r="D128" s="23"/>
      <c r="E128" s="23"/>
      <c r="F128" s="23"/>
      <c r="G128" s="23"/>
      <c r="H128" s="23"/>
      <c r="I128" s="23"/>
      <c r="J128" s="23"/>
      <c r="K128" s="23"/>
      <c r="L128" s="23"/>
      <c r="M128" s="23"/>
      <c r="N128" s="23"/>
      <c r="O128" s="23"/>
      <c r="P128" s="23"/>
    </row>
    <row r="129" spans="1:32">
      <c r="B129" s="23"/>
      <c r="C129" s="23"/>
      <c r="D129" s="23"/>
      <c r="E129" s="23"/>
      <c r="F129" s="23"/>
      <c r="G129" s="23"/>
      <c r="H129" s="23"/>
      <c r="I129" s="23"/>
      <c r="J129" s="23"/>
      <c r="K129" s="23"/>
      <c r="L129" s="23"/>
      <c r="M129" s="23"/>
      <c r="N129" s="23"/>
      <c r="O129" s="23"/>
      <c r="P129" s="23"/>
    </row>
    <row r="130" spans="1:32">
      <c r="B130" s="23"/>
      <c r="C130" s="23"/>
      <c r="D130" s="23"/>
      <c r="E130" s="23"/>
      <c r="F130" s="23"/>
      <c r="G130" s="23"/>
      <c r="H130" s="23"/>
      <c r="I130" s="23"/>
      <c r="J130" s="23"/>
      <c r="K130" s="23"/>
      <c r="L130" s="23"/>
      <c r="M130" s="23"/>
      <c r="N130" s="23"/>
      <c r="O130" s="23"/>
      <c r="P130" s="23"/>
    </row>
    <row r="131" spans="1:32">
      <c r="B131" s="23"/>
      <c r="C131" s="23"/>
      <c r="D131" s="23"/>
      <c r="E131" s="23"/>
      <c r="F131" s="23"/>
      <c r="G131" s="23"/>
      <c r="H131" s="23"/>
      <c r="I131" s="23"/>
      <c r="J131" s="23"/>
      <c r="K131" s="23"/>
      <c r="L131" s="23"/>
      <c r="M131" s="23"/>
      <c r="N131" s="23"/>
      <c r="O131" s="23"/>
      <c r="P131" s="23"/>
    </row>
    <row r="132" spans="1:32">
      <c r="B132" s="23"/>
      <c r="C132" s="23"/>
      <c r="D132" s="23"/>
      <c r="E132" s="23"/>
      <c r="F132" s="23"/>
      <c r="G132" s="23"/>
      <c r="H132" s="23"/>
      <c r="I132" s="23"/>
      <c r="J132" s="23"/>
      <c r="K132" s="23"/>
      <c r="L132" s="23"/>
      <c r="M132" s="23"/>
      <c r="N132" s="23"/>
      <c r="O132" s="23"/>
      <c r="P132" s="23"/>
    </row>
    <row r="133" spans="1:32">
      <c r="B133" s="23"/>
      <c r="C133" s="23"/>
      <c r="D133" s="23"/>
      <c r="E133" s="23"/>
      <c r="F133" s="23"/>
      <c r="G133" s="23"/>
      <c r="H133" s="23"/>
      <c r="I133" s="23"/>
      <c r="J133" s="23"/>
      <c r="K133" s="23"/>
      <c r="L133" s="23"/>
      <c r="M133" s="23"/>
      <c r="N133" s="23"/>
      <c r="O133" s="23"/>
      <c r="P133" s="23"/>
    </row>
    <row r="134" spans="1:32">
      <c r="B134" s="23"/>
      <c r="C134" s="23"/>
      <c r="D134" s="23"/>
      <c r="E134" s="23"/>
      <c r="F134" s="23"/>
      <c r="G134" s="23"/>
      <c r="H134" s="23"/>
      <c r="I134" s="23"/>
      <c r="J134" s="23"/>
      <c r="K134" s="23"/>
      <c r="L134" s="23"/>
      <c r="M134" s="23"/>
      <c r="N134" s="23"/>
      <c r="O134" s="23"/>
      <c r="P134" s="23"/>
    </row>
    <row r="135" spans="1:32">
      <c r="B135" s="23"/>
      <c r="C135" s="23"/>
      <c r="D135" s="23"/>
      <c r="E135" s="23"/>
      <c r="F135" s="23"/>
      <c r="G135" s="23"/>
      <c r="H135" s="23"/>
      <c r="I135" s="23"/>
      <c r="J135" s="23"/>
      <c r="K135" s="23"/>
      <c r="L135" s="23"/>
      <c r="M135" s="23"/>
      <c r="N135" s="23"/>
      <c r="O135" s="23"/>
      <c r="P135" s="23"/>
    </row>
    <row r="136" spans="1:32">
      <c r="B136" s="23"/>
      <c r="C136" s="23"/>
      <c r="D136" s="23"/>
      <c r="E136" s="23"/>
      <c r="F136" s="23"/>
      <c r="G136" s="23"/>
      <c r="H136" s="23"/>
      <c r="I136" s="23"/>
      <c r="J136" s="23"/>
      <c r="K136" s="23"/>
      <c r="L136" s="23"/>
      <c r="M136" s="23"/>
      <c r="N136" s="23"/>
      <c r="O136" s="23"/>
      <c r="P136" s="23"/>
    </row>
    <row r="137" spans="1:32">
      <c r="B137" s="23"/>
      <c r="C137" s="23"/>
      <c r="D137" s="23"/>
      <c r="E137" s="23"/>
      <c r="F137" s="23"/>
      <c r="G137" s="23"/>
      <c r="H137" s="23"/>
      <c r="I137" s="23"/>
      <c r="J137" s="23"/>
      <c r="K137" s="23"/>
      <c r="L137" s="23"/>
      <c r="M137" s="23"/>
      <c r="N137" s="23"/>
      <c r="O137" s="23"/>
      <c r="P137" s="23"/>
    </row>
    <row r="138" spans="1:32">
      <c r="B138" s="23"/>
      <c r="C138" s="23"/>
      <c r="D138" s="23"/>
      <c r="E138" s="23"/>
      <c r="F138" s="23"/>
      <c r="G138" s="23"/>
      <c r="H138" s="23"/>
      <c r="I138" s="23"/>
      <c r="J138" s="23"/>
      <c r="K138" s="23"/>
      <c r="L138" s="23"/>
      <c r="M138" s="23"/>
      <c r="N138" s="23"/>
      <c r="O138" s="23"/>
      <c r="P138" s="23"/>
    </row>
    <row r="139" spans="1:32" s="21" customFormat="1" ht="25.5" customHeight="1">
      <c r="B139" s="23"/>
      <c r="C139" s="23"/>
      <c r="D139" s="23"/>
      <c r="E139" s="23"/>
      <c r="F139" s="23"/>
      <c r="G139" s="23"/>
      <c r="H139" s="23"/>
      <c r="I139" s="23"/>
      <c r="J139" s="23"/>
      <c r="K139" s="23"/>
      <c r="L139" s="23"/>
      <c r="M139" s="23"/>
      <c r="N139" s="23"/>
      <c r="O139" s="23"/>
      <c r="P139" s="23"/>
    </row>
    <row r="140" spans="1:32">
      <c r="B140" s="23"/>
      <c r="C140" s="23"/>
      <c r="D140" s="23"/>
      <c r="E140" s="23"/>
      <c r="F140" s="23"/>
      <c r="G140" s="23"/>
      <c r="H140" s="23"/>
      <c r="I140" s="23"/>
      <c r="J140" s="23"/>
      <c r="K140" s="23"/>
      <c r="L140" s="23"/>
      <c r="M140" s="23"/>
      <c r="N140" s="23"/>
      <c r="O140" s="23"/>
      <c r="P140" s="23"/>
    </row>
    <row r="141" spans="1:32" s="2" customFormat="1">
      <c r="B141" s="23"/>
      <c r="C141" s="23"/>
      <c r="D141" s="23"/>
      <c r="E141" s="23"/>
      <c r="F141" s="23"/>
      <c r="G141" s="23"/>
      <c r="H141" s="23"/>
      <c r="I141" s="23"/>
      <c r="J141" s="23"/>
      <c r="K141" s="23"/>
      <c r="L141" s="23"/>
      <c r="M141" s="23"/>
      <c r="N141" s="23"/>
      <c r="O141" s="23"/>
      <c r="P141" s="23"/>
      <c r="Q141"/>
      <c r="R141"/>
      <c r="S141"/>
      <c r="T141"/>
      <c r="U141"/>
      <c r="V141"/>
      <c r="W141"/>
      <c r="X141"/>
      <c r="Y141"/>
      <c r="Z141"/>
      <c r="AA141"/>
      <c r="AB141"/>
      <c r="AC141"/>
      <c r="AD141"/>
      <c r="AE141"/>
      <c r="AF141"/>
    </row>
    <row r="142" spans="1:32" s="2" customFormat="1">
      <c r="B142" s="23"/>
      <c r="C142" s="23"/>
      <c r="D142" s="23"/>
      <c r="E142" s="23"/>
      <c r="F142" s="23"/>
      <c r="G142" s="23"/>
      <c r="H142" s="23"/>
      <c r="I142" s="23"/>
      <c r="J142" s="23"/>
      <c r="K142" s="23"/>
      <c r="L142" s="23"/>
      <c r="M142" s="23"/>
      <c r="N142" s="23"/>
      <c r="O142" s="23"/>
      <c r="P142" s="23"/>
      <c r="Q142"/>
      <c r="R142"/>
      <c r="S142"/>
      <c r="T142"/>
      <c r="U142"/>
      <c r="V142"/>
      <c r="W142"/>
      <c r="X142"/>
      <c r="Y142"/>
      <c r="Z142"/>
      <c r="AA142"/>
      <c r="AB142"/>
      <c r="AC142"/>
      <c r="AD142"/>
      <c r="AE142"/>
      <c r="AF142"/>
    </row>
    <row r="143" spans="1:32" s="2" customFormat="1">
      <c r="B143" s="23"/>
      <c r="C143" s="23"/>
      <c r="D143" s="23"/>
      <c r="E143" s="23"/>
      <c r="F143" s="23"/>
      <c r="G143" s="23"/>
      <c r="H143" s="23"/>
      <c r="I143" s="23"/>
      <c r="J143" s="23"/>
      <c r="K143" s="23"/>
      <c r="L143" s="23"/>
      <c r="M143" s="23"/>
      <c r="N143" s="23"/>
      <c r="O143" s="23"/>
      <c r="P143" s="23"/>
      <c r="Q143"/>
      <c r="R143"/>
      <c r="S143"/>
      <c r="T143"/>
      <c r="U143"/>
      <c r="V143"/>
      <c r="W143"/>
      <c r="X143"/>
      <c r="Y143"/>
      <c r="Z143"/>
      <c r="AA143"/>
      <c r="AB143"/>
      <c r="AC143"/>
      <c r="AD143"/>
      <c r="AE143"/>
      <c r="AF143"/>
    </row>
    <row r="144" spans="1:32" s="2" customFormat="1">
      <c r="A144" s="2">
        <v>231515</v>
      </c>
      <c r="B144" s="23"/>
      <c r="C144" s="23"/>
      <c r="D144" s="23"/>
      <c r="E144" s="23"/>
      <c r="F144" s="23"/>
      <c r="G144" s="23"/>
      <c r="H144" s="23"/>
      <c r="I144" s="23"/>
      <c r="J144" s="23"/>
      <c r="K144" s="23"/>
      <c r="L144" s="23"/>
      <c r="M144" s="23"/>
      <c r="N144" s="23"/>
      <c r="O144" s="23"/>
      <c r="P144" s="23"/>
      <c r="Q144"/>
      <c r="R144"/>
      <c r="S144"/>
      <c r="T144"/>
      <c r="U144"/>
      <c r="V144"/>
      <c r="W144"/>
      <c r="X144"/>
      <c r="Y144"/>
      <c r="Z144"/>
      <c r="AA144"/>
      <c r="AB144"/>
      <c r="AC144"/>
      <c r="AD144"/>
      <c r="AE144"/>
      <c r="AF144"/>
    </row>
    <row r="145" spans="2:32" s="2" customFormat="1">
      <c r="B145" s="23"/>
      <c r="C145" s="23"/>
      <c r="D145" s="23"/>
      <c r="E145" s="23"/>
      <c r="F145" s="23"/>
      <c r="G145" s="23"/>
      <c r="H145" s="23"/>
      <c r="I145" s="23"/>
      <c r="J145" s="23"/>
      <c r="K145" s="23"/>
      <c r="L145" s="23"/>
      <c r="M145" s="23"/>
      <c r="N145" s="23"/>
      <c r="O145" s="23"/>
      <c r="P145" s="23"/>
      <c r="Q145"/>
      <c r="R145"/>
      <c r="S145"/>
      <c r="T145"/>
      <c r="U145"/>
      <c r="V145"/>
      <c r="W145"/>
      <c r="X145"/>
      <c r="Y145"/>
      <c r="Z145"/>
      <c r="AA145"/>
      <c r="AB145"/>
      <c r="AC145"/>
      <c r="AD145"/>
      <c r="AE145"/>
      <c r="AF145"/>
    </row>
    <row r="146" spans="2:32">
      <c r="B146" s="23"/>
      <c r="C146" s="23"/>
      <c r="D146" s="23"/>
      <c r="E146" s="23"/>
      <c r="F146" s="23"/>
      <c r="G146" s="23"/>
      <c r="H146" s="23"/>
      <c r="I146" s="23"/>
      <c r="J146" s="23"/>
      <c r="K146" s="23"/>
      <c r="L146" s="23"/>
      <c r="M146" s="23"/>
      <c r="N146" s="23"/>
      <c r="O146" s="23"/>
      <c r="P146" s="23"/>
    </row>
    <row r="147" spans="2:32">
      <c r="B147" s="23"/>
      <c r="C147" s="23"/>
      <c r="D147" s="23"/>
      <c r="E147" s="23"/>
      <c r="F147" s="23"/>
      <c r="G147" s="23"/>
      <c r="H147" s="23"/>
      <c r="I147" s="23"/>
      <c r="J147" s="23"/>
      <c r="K147" s="23"/>
      <c r="L147" s="23"/>
      <c r="M147" s="23"/>
      <c r="N147" s="23"/>
      <c r="O147" s="23"/>
      <c r="P147" s="23"/>
    </row>
    <row r="148" spans="2:32">
      <c r="B148" s="23"/>
      <c r="C148" s="23"/>
      <c r="D148" s="23"/>
      <c r="E148" s="23"/>
      <c r="F148" s="23"/>
      <c r="G148" s="23"/>
      <c r="H148" s="23"/>
      <c r="I148" s="23"/>
      <c r="J148" s="23"/>
      <c r="K148" s="23"/>
      <c r="L148" s="23"/>
      <c r="M148" s="23"/>
      <c r="N148" s="23"/>
      <c r="O148" s="23"/>
      <c r="P148" s="23"/>
    </row>
    <row r="149" spans="2:32">
      <c r="B149" s="23"/>
      <c r="C149" s="23"/>
      <c r="D149" s="23"/>
      <c r="E149" s="23"/>
      <c r="F149" s="23"/>
      <c r="G149" s="23"/>
      <c r="H149" s="23"/>
      <c r="I149" s="23"/>
      <c r="J149" s="23"/>
      <c r="K149" s="23"/>
      <c r="L149" s="23"/>
      <c r="M149" s="23"/>
      <c r="N149" s="23"/>
      <c r="O149" s="23"/>
      <c r="P149" s="23"/>
    </row>
    <row r="150" spans="2:32">
      <c r="B150" s="23"/>
      <c r="C150" s="23"/>
      <c r="D150" s="23"/>
      <c r="E150" s="23"/>
      <c r="F150" s="23"/>
      <c r="G150" s="23"/>
      <c r="H150" s="23"/>
      <c r="I150" s="23"/>
      <c r="J150" s="23"/>
      <c r="K150" s="23"/>
      <c r="L150" s="23"/>
      <c r="M150" s="23"/>
      <c r="N150" s="23"/>
      <c r="O150" s="23"/>
      <c r="P150" s="23"/>
    </row>
    <row r="151" spans="2:32">
      <c r="B151" s="23"/>
      <c r="C151" s="23"/>
      <c r="D151" s="23"/>
      <c r="E151" s="23"/>
      <c r="F151" s="23"/>
      <c r="G151" s="23"/>
      <c r="H151" s="23"/>
      <c r="I151" s="23"/>
      <c r="J151" s="23"/>
      <c r="K151" s="23"/>
      <c r="L151" s="23"/>
      <c r="M151" s="23"/>
      <c r="N151" s="23"/>
      <c r="O151" s="23"/>
      <c r="P151" s="23"/>
    </row>
    <row r="152" spans="2:32">
      <c r="B152" s="23"/>
      <c r="C152" s="23"/>
      <c r="D152" s="23"/>
      <c r="E152" s="23"/>
      <c r="F152" s="23"/>
      <c r="G152" s="23"/>
      <c r="H152" s="23"/>
      <c r="I152" s="23"/>
      <c r="J152" s="23"/>
      <c r="K152" s="23"/>
      <c r="L152" s="23"/>
      <c r="M152" s="23"/>
      <c r="N152" s="23"/>
      <c r="O152" s="23"/>
      <c r="P152" s="23"/>
    </row>
    <row r="153" spans="2:32">
      <c r="B153" s="23"/>
      <c r="C153" s="23"/>
      <c r="D153" s="23"/>
      <c r="E153" s="23"/>
      <c r="F153" s="23"/>
      <c r="G153" s="23"/>
      <c r="H153" s="23"/>
      <c r="I153" s="23"/>
      <c r="J153" s="23"/>
      <c r="K153" s="23"/>
      <c r="L153" s="23"/>
      <c r="M153" s="23"/>
      <c r="N153" s="23"/>
      <c r="O153" s="23"/>
      <c r="P153" s="23"/>
    </row>
  </sheetData>
  <mergeCells count="1">
    <mergeCell ref="B3:B4"/>
  </mergeCells>
  <pageMargins left="0.7" right="0.7" top="0.75" bottom="0.75" header="0.3" footer="0.3"/>
  <pageSetup orientation="portrait" horizontalDpi="90" verticalDpi="90"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1B6B-ABC0-4E8A-8685-C8C1D8A3CAFF}">
  <sheetPr>
    <tabColor rgb="FFFFFF00"/>
  </sheetPr>
  <dimension ref="A1:AN121"/>
  <sheetViews>
    <sheetView showGridLines="0" zoomScale="115" zoomScaleNormal="115" workbookViewId="0">
      <pane ySplit="7" topLeftCell="A24" activePane="bottomLeft" state="frozen"/>
      <selection activeCell="B97" sqref="B97"/>
      <selection pane="bottomLeft" activeCell="P25" sqref="P25"/>
    </sheetView>
  </sheetViews>
  <sheetFormatPr defaultColWidth="8.85546875" defaultRowHeight="15"/>
  <cols>
    <col min="1" max="1" width="3.42578125" customWidth="1"/>
    <col min="2" max="2" width="35.85546875" customWidth="1"/>
    <col min="3" max="3" width="10.42578125" bestFit="1" customWidth="1"/>
    <col min="4" max="4" width="8.140625" customWidth="1"/>
    <col min="5" max="5" width="2.7109375" customWidth="1"/>
    <col min="6" max="6" width="3" customWidth="1"/>
    <col min="7" max="7" width="9.28515625" customWidth="1"/>
    <col min="8" max="8" width="13.42578125" style="2" customWidth="1"/>
    <col min="9" max="9" width="4.140625" customWidth="1"/>
    <col min="10" max="16" width="10" customWidth="1"/>
    <col min="17" max="17" width="8.85546875" style="2"/>
    <col min="40" max="40" width="3.28515625" customWidth="1"/>
  </cols>
  <sheetData>
    <row r="1" spans="2:19" s="60" customFormat="1">
      <c r="B1" s="59" t="s">
        <v>63</v>
      </c>
      <c r="H1" s="132"/>
      <c r="Q1" s="132"/>
    </row>
    <row r="2" spans="2:19" s="60" customFormat="1">
      <c r="B2" s="63">
        <v>45348</v>
      </c>
      <c r="H2" s="132"/>
      <c r="Q2" s="132"/>
    </row>
    <row r="3" spans="2:19" s="133" customFormat="1" ht="1.5" customHeight="1">
      <c r="H3" s="134"/>
      <c r="Q3" s="134"/>
    </row>
    <row r="5" spans="2:19" ht="21.75" customHeight="1">
      <c r="C5" s="184" t="s">
        <v>64</v>
      </c>
      <c r="D5" s="184"/>
      <c r="G5" s="1" t="s">
        <v>30</v>
      </c>
      <c r="J5" s="1"/>
      <c r="K5" s="1"/>
      <c r="L5" s="1"/>
      <c r="M5" s="1"/>
      <c r="N5" s="1"/>
      <c r="O5" s="1"/>
      <c r="P5" s="1"/>
    </row>
    <row r="6" spans="2:19">
      <c r="B6" s="181" t="s">
        <v>65</v>
      </c>
      <c r="C6" s="3">
        <v>2022</v>
      </c>
      <c r="D6" s="4">
        <v>2025</v>
      </c>
      <c r="G6" s="5" t="s">
        <v>7</v>
      </c>
      <c r="H6" s="37"/>
      <c r="I6" s="6"/>
      <c r="J6" s="6"/>
      <c r="K6" s="6"/>
      <c r="L6" s="6"/>
      <c r="M6" s="6"/>
      <c r="N6" s="6"/>
      <c r="O6" s="6"/>
      <c r="P6" s="6"/>
      <c r="Q6" s="7"/>
      <c r="R6" s="6"/>
      <c r="S6" s="6"/>
    </row>
    <row r="7" spans="2:19">
      <c r="B7" s="182"/>
      <c r="C7" s="8" t="s">
        <v>35</v>
      </c>
      <c r="D7" s="9" t="s">
        <v>66</v>
      </c>
      <c r="G7" s="10" t="s">
        <v>36</v>
      </c>
      <c r="H7" s="37"/>
      <c r="I7" s="6"/>
      <c r="J7" s="6"/>
      <c r="K7" s="6"/>
      <c r="L7" s="6"/>
      <c r="M7" s="6"/>
      <c r="N7" s="6"/>
      <c r="O7" s="6"/>
      <c r="P7" s="6"/>
      <c r="Q7" s="7"/>
      <c r="R7" s="6"/>
      <c r="S7" s="6"/>
    </row>
    <row r="8" spans="2:19">
      <c r="B8" s="11" t="s">
        <v>67</v>
      </c>
      <c r="C8" s="43">
        <f>7.58333333333333+1-1</f>
        <v>7.5833333333333304</v>
      </c>
      <c r="D8" s="42">
        <v>11</v>
      </c>
      <c r="E8" s="14"/>
      <c r="F8" s="14"/>
      <c r="G8" s="15">
        <f>D8-C8</f>
        <v>3.4166666666666696</v>
      </c>
      <c r="H8" s="38"/>
      <c r="I8" s="6"/>
      <c r="J8" s="6"/>
      <c r="K8" s="6"/>
      <c r="L8" s="6"/>
      <c r="M8" s="6"/>
      <c r="N8" s="6"/>
      <c r="O8" s="6"/>
      <c r="P8" s="6"/>
      <c r="Q8" s="16"/>
      <c r="R8" s="6"/>
      <c r="S8" s="6"/>
    </row>
    <row r="9" spans="2:19">
      <c r="B9" s="11" t="s">
        <v>68</v>
      </c>
      <c r="C9" s="43">
        <f>5.66666666666667+1</f>
        <v>6.6666666666666696</v>
      </c>
      <c r="D9" s="42">
        <v>8</v>
      </c>
      <c r="E9" s="14"/>
      <c r="F9" s="14"/>
      <c r="G9" s="15">
        <f t="shared" ref="G9:G72" si="0">D9-C9</f>
        <v>1.3333333333333304</v>
      </c>
      <c r="H9" s="38"/>
      <c r="I9" s="6"/>
      <c r="J9" s="6"/>
      <c r="K9" s="6"/>
      <c r="L9" s="6"/>
      <c r="M9" s="6"/>
      <c r="N9" s="6"/>
      <c r="O9" s="6"/>
      <c r="P9" s="6"/>
      <c r="Q9" s="16"/>
      <c r="R9" s="6"/>
      <c r="S9" s="6"/>
    </row>
    <row r="10" spans="2:19">
      <c r="B10" s="11" t="s">
        <v>69</v>
      </c>
      <c r="C10" s="43">
        <f>6.33333333333333-1</f>
        <v>5.3333333333333304</v>
      </c>
      <c r="D10" s="42">
        <v>6</v>
      </c>
      <c r="E10" s="14"/>
      <c r="F10" s="14"/>
      <c r="G10" s="15">
        <f t="shared" si="0"/>
        <v>0.66666666666666963</v>
      </c>
      <c r="H10" s="38"/>
      <c r="I10" s="6"/>
      <c r="J10" s="6"/>
      <c r="K10" s="6"/>
      <c r="L10" s="6"/>
      <c r="M10" s="6"/>
      <c r="N10" s="6"/>
      <c r="O10" s="6"/>
      <c r="P10" s="6"/>
      <c r="Q10" s="7"/>
      <c r="R10" s="6"/>
      <c r="S10" s="6"/>
    </row>
    <row r="11" spans="2:19">
      <c r="B11" s="11" t="s">
        <v>70</v>
      </c>
      <c r="C11" s="43">
        <f>2+1+1</f>
        <v>4</v>
      </c>
      <c r="D11" s="42">
        <f>2+1+1</f>
        <v>4</v>
      </c>
      <c r="E11" s="14"/>
      <c r="F11" s="14"/>
      <c r="G11" s="15">
        <f t="shared" si="0"/>
        <v>0</v>
      </c>
      <c r="H11" s="38"/>
      <c r="I11" s="6"/>
      <c r="J11" s="6"/>
      <c r="K11" s="6"/>
      <c r="L11" s="6"/>
      <c r="M11" s="6"/>
      <c r="N11" s="6"/>
      <c r="O11" s="6"/>
      <c r="P11" s="6"/>
      <c r="Q11" s="7"/>
      <c r="R11" s="6"/>
      <c r="S11" s="6"/>
    </row>
    <row r="12" spans="2:19">
      <c r="B12" s="11" t="s">
        <v>71</v>
      </c>
      <c r="C12" s="43">
        <v>5.333333333333333</v>
      </c>
      <c r="D12" s="42">
        <v>5</v>
      </c>
      <c r="E12" s="14"/>
      <c r="F12" s="14"/>
      <c r="G12" s="15">
        <f t="shared" si="0"/>
        <v>-0.33333333333333304</v>
      </c>
      <c r="H12" s="38"/>
      <c r="I12" s="6"/>
      <c r="J12" s="6"/>
      <c r="K12" s="6"/>
      <c r="L12" s="6"/>
      <c r="M12" s="6"/>
      <c r="N12" s="6"/>
      <c r="O12" s="6"/>
      <c r="P12" s="6"/>
      <c r="Q12" s="7"/>
      <c r="R12" s="6"/>
      <c r="S12" s="6"/>
    </row>
    <row r="13" spans="2:19">
      <c r="B13" s="11" t="s">
        <v>72</v>
      </c>
      <c r="C13" s="43">
        <f>7.08333333333333-1-1-1-1-1-1</f>
        <v>1.0833333333333304</v>
      </c>
      <c r="D13" s="42">
        <v>0</v>
      </c>
      <c r="E13" s="14"/>
      <c r="F13" s="14"/>
      <c r="G13" s="15">
        <f t="shared" si="0"/>
        <v>-1.0833333333333304</v>
      </c>
      <c r="H13" s="38"/>
      <c r="I13" s="6"/>
      <c r="J13" s="6" t="s">
        <v>73</v>
      </c>
      <c r="K13" s="6"/>
      <c r="L13" s="6"/>
      <c r="M13" s="6"/>
      <c r="N13" s="6"/>
      <c r="O13" s="6"/>
      <c r="P13" s="6"/>
      <c r="Q13" s="7"/>
      <c r="R13" s="6"/>
      <c r="S13" s="6"/>
    </row>
    <row r="14" spans="2:19">
      <c r="B14" s="11" t="s">
        <v>74</v>
      </c>
      <c r="C14" s="43">
        <f>8.08333333333333+3-1-1-1-1-1-1-1-1</f>
        <v>3.0833333333333304</v>
      </c>
      <c r="D14" s="42">
        <f>2+1</f>
        <v>3</v>
      </c>
      <c r="E14" s="14"/>
      <c r="F14" s="14"/>
      <c r="G14" s="41">
        <f t="shared" si="0"/>
        <v>-8.3333333333330373E-2</v>
      </c>
      <c r="H14" s="38"/>
      <c r="I14" s="6"/>
      <c r="J14" s="6"/>
      <c r="K14" s="6"/>
      <c r="L14" s="6"/>
      <c r="M14" s="6"/>
      <c r="N14" s="6"/>
      <c r="O14" s="6"/>
      <c r="P14" s="6"/>
      <c r="Q14" s="7"/>
      <c r="R14" s="6"/>
      <c r="S14" s="6"/>
    </row>
    <row r="15" spans="2:19">
      <c r="B15" s="11" t="s">
        <v>75</v>
      </c>
      <c r="C15" s="43">
        <f>7.25+1+1+1+1</f>
        <v>11.25</v>
      </c>
      <c r="D15" s="42">
        <v>11</v>
      </c>
      <c r="E15" s="14"/>
      <c r="F15" s="14"/>
      <c r="G15" s="41">
        <f t="shared" si="0"/>
        <v>-0.25</v>
      </c>
      <c r="H15" s="38"/>
      <c r="I15" s="6"/>
      <c r="J15" s="6"/>
      <c r="K15" s="6"/>
      <c r="L15" s="6"/>
      <c r="M15" s="6"/>
      <c r="N15" s="6"/>
      <c r="O15" s="6"/>
      <c r="P15" s="6"/>
      <c r="Q15" s="7"/>
      <c r="R15" s="6"/>
      <c r="S15" s="6"/>
    </row>
    <row r="16" spans="2:19">
      <c r="B16" s="11" t="s">
        <v>76</v>
      </c>
      <c r="C16" s="43">
        <f>1.91666666666667-1</f>
        <v>0.91666666666667007</v>
      </c>
      <c r="D16" s="42">
        <f>2-1</f>
        <v>1</v>
      </c>
      <c r="E16" s="14"/>
      <c r="F16" s="14"/>
      <c r="G16" s="41">
        <f t="shared" si="0"/>
        <v>8.3333333333329929E-2</v>
      </c>
      <c r="H16" s="38"/>
      <c r="I16" s="6"/>
      <c r="J16" s="6"/>
      <c r="K16" s="6"/>
      <c r="L16" s="6"/>
      <c r="M16" s="6"/>
      <c r="N16" s="6"/>
      <c r="O16" s="6"/>
      <c r="P16" s="6"/>
      <c r="Q16" s="7"/>
      <c r="R16" s="6"/>
      <c r="S16" s="6"/>
    </row>
    <row r="17" spans="2:19">
      <c r="B17" s="11" t="s">
        <v>77</v>
      </c>
      <c r="C17" s="43">
        <v>6.833333333333333</v>
      </c>
      <c r="D17" s="42">
        <v>10</v>
      </c>
      <c r="E17" s="14"/>
      <c r="F17" s="14"/>
      <c r="G17" s="41">
        <f t="shared" si="0"/>
        <v>3.166666666666667</v>
      </c>
      <c r="H17" s="38" t="s">
        <v>78</v>
      </c>
      <c r="I17" s="6"/>
      <c r="J17" s="6"/>
      <c r="K17" s="6"/>
      <c r="L17" s="6"/>
      <c r="M17" s="6"/>
      <c r="N17" s="6"/>
      <c r="O17" s="6"/>
      <c r="P17" s="6"/>
      <c r="Q17" s="7"/>
      <c r="R17" s="6"/>
      <c r="S17" s="6"/>
    </row>
    <row r="18" spans="2:19">
      <c r="B18" s="11" t="s">
        <v>79</v>
      </c>
      <c r="C18" s="43">
        <v>5</v>
      </c>
      <c r="D18" s="42">
        <v>5</v>
      </c>
      <c r="E18" s="14"/>
      <c r="F18" s="14"/>
      <c r="G18" s="41">
        <f t="shared" si="0"/>
        <v>0</v>
      </c>
      <c r="H18" s="38"/>
      <c r="I18" s="6"/>
      <c r="J18" s="6"/>
      <c r="K18" s="6"/>
      <c r="L18" s="6"/>
      <c r="M18" s="6"/>
      <c r="N18" s="6"/>
      <c r="O18" s="6"/>
      <c r="P18" s="6"/>
      <c r="Q18" s="7"/>
      <c r="R18" s="6"/>
      <c r="S18" s="6"/>
    </row>
    <row r="19" spans="2:19">
      <c r="B19" s="11" t="s">
        <v>80</v>
      </c>
      <c r="C19" s="43">
        <f>5.58333333333333+1+1+1</f>
        <v>8.5833333333333304</v>
      </c>
      <c r="D19" s="42">
        <v>11</v>
      </c>
      <c r="E19" s="14"/>
      <c r="F19" s="14"/>
      <c r="G19" s="41">
        <f>D19-C19</f>
        <v>2.4166666666666696</v>
      </c>
      <c r="H19" s="38"/>
      <c r="I19" s="6"/>
      <c r="J19" s="6"/>
      <c r="K19" s="6"/>
      <c r="L19" s="6"/>
      <c r="M19" s="6"/>
      <c r="N19" s="6"/>
      <c r="O19" s="6"/>
      <c r="P19" s="6"/>
      <c r="Q19" s="7"/>
      <c r="R19" s="6"/>
      <c r="S19" s="6"/>
    </row>
    <row r="20" spans="2:19">
      <c r="B20" s="11" t="s">
        <v>81</v>
      </c>
      <c r="C20" s="43">
        <f>3.58333333333333+1-1</f>
        <v>3.5833333333333304</v>
      </c>
      <c r="D20" s="42">
        <v>4</v>
      </c>
      <c r="E20" s="14"/>
      <c r="F20" s="14"/>
      <c r="G20" s="41">
        <f>D20-C20</f>
        <v>0.41666666666666963</v>
      </c>
      <c r="H20" s="38"/>
      <c r="I20" s="6"/>
      <c r="J20" s="6"/>
      <c r="K20" s="6"/>
      <c r="L20" s="6"/>
      <c r="M20" s="6"/>
      <c r="N20" s="6"/>
      <c r="O20" s="6"/>
      <c r="P20" s="6"/>
      <c r="Q20" s="7"/>
      <c r="R20" s="6"/>
      <c r="S20" s="6"/>
    </row>
    <row r="21" spans="2:19">
      <c r="B21" s="11" t="s">
        <v>82</v>
      </c>
      <c r="C21" s="43">
        <v>5.833333333333333</v>
      </c>
      <c r="D21" s="42">
        <v>6</v>
      </c>
      <c r="E21" s="14"/>
      <c r="F21" s="14"/>
      <c r="G21" s="41">
        <f t="shared" si="0"/>
        <v>0.16666666666666696</v>
      </c>
      <c r="H21" s="38"/>
      <c r="I21" s="6"/>
      <c r="J21" s="6"/>
      <c r="K21" s="6"/>
      <c r="L21" s="6"/>
      <c r="M21" s="6"/>
      <c r="N21" s="6"/>
      <c r="O21" s="6"/>
      <c r="P21" s="6"/>
      <c r="Q21" s="7"/>
      <c r="R21" s="6"/>
      <c r="S21" s="6"/>
    </row>
    <row r="22" spans="2:19">
      <c r="B22" s="11" t="s">
        <v>83</v>
      </c>
      <c r="C22" s="43">
        <f>0+1+1</f>
        <v>2</v>
      </c>
      <c r="D22" s="42">
        <v>4</v>
      </c>
      <c r="E22" s="14"/>
      <c r="F22" s="14"/>
      <c r="G22" s="41">
        <f t="shared" si="0"/>
        <v>2</v>
      </c>
      <c r="H22" s="38" t="s">
        <v>84</v>
      </c>
      <c r="I22" s="6"/>
      <c r="J22" s="6"/>
      <c r="K22" s="6"/>
      <c r="L22" s="6"/>
      <c r="M22" s="6"/>
      <c r="N22" s="6"/>
      <c r="O22" s="6"/>
      <c r="P22" s="6"/>
      <c r="Q22" s="7"/>
      <c r="R22" s="6"/>
      <c r="S22" s="6"/>
    </row>
    <row r="23" spans="2:19">
      <c r="B23" s="11" t="s">
        <v>85</v>
      </c>
      <c r="C23" s="43">
        <f>1+1+1</f>
        <v>3</v>
      </c>
      <c r="D23" s="42">
        <v>3.75</v>
      </c>
      <c r="E23" s="14"/>
      <c r="F23" s="14"/>
      <c r="G23" s="41">
        <f t="shared" si="0"/>
        <v>0.75</v>
      </c>
      <c r="H23" s="38" t="s">
        <v>86</v>
      </c>
      <c r="I23" s="6"/>
      <c r="J23" s="6"/>
      <c r="K23" s="6"/>
      <c r="L23" s="6"/>
      <c r="M23" s="6"/>
      <c r="N23" s="6"/>
      <c r="O23" s="6"/>
      <c r="P23" s="6"/>
      <c r="Q23" s="7"/>
      <c r="R23" s="6"/>
      <c r="S23" s="6"/>
    </row>
    <row r="24" spans="2:19">
      <c r="B24" s="11" t="s">
        <v>87</v>
      </c>
      <c r="C24" s="43">
        <f>1+1</f>
        <v>2</v>
      </c>
      <c r="D24" s="42">
        <v>2</v>
      </c>
      <c r="E24" s="14"/>
      <c r="F24" s="14"/>
      <c r="G24" s="41">
        <f t="shared" si="0"/>
        <v>0</v>
      </c>
      <c r="H24" s="38"/>
      <c r="I24" s="6"/>
      <c r="J24" s="6"/>
      <c r="K24" s="6"/>
      <c r="L24" s="6"/>
      <c r="M24" s="6"/>
      <c r="N24" s="6"/>
      <c r="O24" s="6"/>
      <c r="P24" s="6"/>
      <c r="Q24" s="7"/>
      <c r="R24" s="6"/>
      <c r="S24" s="6"/>
    </row>
    <row r="25" spans="2:19">
      <c r="B25" s="11" t="s">
        <v>88</v>
      </c>
      <c r="C25" s="44">
        <v>0</v>
      </c>
      <c r="D25" s="42">
        <v>0</v>
      </c>
      <c r="E25" s="14"/>
      <c r="F25" s="14"/>
      <c r="G25" s="41">
        <f t="shared" si="0"/>
        <v>0</v>
      </c>
      <c r="H25" s="38"/>
      <c r="I25" s="6"/>
      <c r="J25" s="6"/>
      <c r="K25" s="6"/>
      <c r="L25" s="6"/>
      <c r="M25" s="6"/>
      <c r="N25" s="6"/>
      <c r="O25" s="6"/>
      <c r="P25" s="6"/>
      <c r="Q25" s="7"/>
      <c r="R25" s="6"/>
      <c r="S25" s="6"/>
    </row>
    <row r="26" spans="2:19">
      <c r="B26" s="11" t="s">
        <v>89</v>
      </c>
      <c r="C26" s="44">
        <v>0</v>
      </c>
      <c r="D26" s="42">
        <v>0</v>
      </c>
      <c r="E26" s="14"/>
      <c r="F26" s="14"/>
      <c r="G26" s="41">
        <f t="shared" si="0"/>
        <v>0</v>
      </c>
      <c r="H26" s="38"/>
      <c r="I26" s="6"/>
      <c r="J26" s="6"/>
      <c r="K26" s="6"/>
      <c r="L26" s="6"/>
      <c r="M26" s="6"/>
      <c r="N26" s="6"/>
      <c r="O26" s="6"/>
      <c r="P26" s="6"/>
      <c r="Q26" s="7"/>
      <c r="R26" s="6"/>
      <c r="S26" s="6"/>
    </row>
    <row r="27" spans="2:19">
      <c r="B27" s="11" t="s">
        <v>90</v>
      </c>
      <c r="C27" s="44">
        <v>0</v>
      </c>
      <c r="D27" s="42">
        <v>0</v>
      </c>
      <c r="E27" s="14"/>
      <c r="F27" s="14"/>
      <c r="G27" s="41">
        <f t="shared" si="0"/>
        <v>0</v>
      </c>
      <c r="H27" s="38"/>
      <c r="I27" s="6"/>
      <c r="J27" s="6"/>
      <c r="K27" s="6"/>
      <c r="L27" s="6"/>
      <c r="M27" s="6"/>
      <c r="N27" s="6"/>
      <c r="O27" s="6"/>
      <c r="P27" s="6"/>
      <c r="Q27" s="7"/>
      <c r="R27" s="6"/>
      <c r="S27" s="6"/>
    </row>
    <row r="28" spans="2:19">
      <c r="B28" s="17" t="s">
        <v>91</v>
      </c>
      <c r="C28" s="45">
        <f>C8+C9+C10+C11+C12+C13+C14+C15+C16+C17+C18+C19+C20+C21+C22+C23+C24+C25+C26+C27</f>
        <v>82.083333333333314</v>
      </c>
      <c r="D28" s="45">
        <f>D8+D9+D10+D11+D12+D13+D14+D15+D16+D17+D18+D19+D20+D21+D22+D23+D24+D25+D26+D27</f>
        <v>94.75</v>
      </c>
      <c r="E28" s="14"/>
      <c r="F28" s="14"/>
      <c r="G28" s="45">
        <f t="shared" si="0"/>
        <v>12.666666666666686</v>
      </c>
      <c r="H28" s="38" t="s">
        <v>92</v>
      </c>
      <c r="I28" s="6"/>
      <c r="J28" s="6"/>
      <c r="K28" s="6"/>
      <c r="L28" s="6"/>
      <c r="M28" s="6"/>
      <c r="N28" s="6"/>
      <c r="O28" s="6"/>
      <c r="P28" s="6"/>
      <c r="Q28" s="7"/>
      <c r="R28" s="6"/>
      <c r="S28" s="6"/>
    </row>
    <row r="29" spans="2:19">
      <c r="B29" s="11"/>
      <c r="C29" s="12"/>
      <c r="D29" s="13"/>
      <c r="E29" s="14"/>
      <c r="F29" s="14"/>
      <c r="G29" s="41"/>
      <c r="H29" s="38"/>
      <c r="I29" s="6"/>
      <c r="J29" s="6"/>
      <c r="K29" s="6"/>
      <c r="L29" s="6"/>
      <c r="M29" s="6"/>
      <c r="N29" s="6"/>
      <c r="O29" s="6"/>
      <c r="P29" s="6"/>
      <c r="Q29" s="7"/>
      <c r="R29" s="6"/>
      <c r="S29" s="6"/>
    </row>
    <row r="30" spans="2:19">
      <c r="B30" s="11" t="s">
        <v>93</v>
      </c>
      <c r="C30" s="19">
        <f>2.33333333333333+1+1</f>
        <v>4.3333333333333304</v>
      </c>
      <c r="D30" s="20">
        <f>3+1+1</f>
        <v>5</v>
      </c>
      <c r="E30" s="14"/>
      <c r="F30" s="14"/>
      <c r="G30" s="41">
        <f t="shared" si="0"/>
        <v>0.66666666666666963</v>
      </c>
      <c r="H30" s="38" t="s">
        <v>94</v>
      </c>
      <c r="I30" s="6"/>
      <c r="J30" s="6"/>
      <c r="K30" s="6"/>
      <c r="L30" s="6"/>
      <c r="M30" s="6"/>
      <c r="N30" s="6"/>
      <c r="O30" s="6"/>
      <c r="P30" s="6"/>
      <c r="Q30" s="7"/>
      <c r="R30" s="6"/>
      <c r="S30" s="6"/>
    </row>
    <row r="31" spans="2:19">
      <c r="B31" s="11" t="s">
        <v>95</v>
      </c>
      <c r="C31" s="12">
        <f>11.9166666666667-1</f>
        <v>10.9166666666667</v>
      </c>
      <c r="D31" s="13">
        <v>10</v>
      </c>
      <c r="E31" s="14"/>
      <c r="F31" s="14"/>
      <c r="G31" s="41">
        <f t="shared" si="0"/>
        <v>-0.91666666666669983</v>
      </c>
      <c r="H31" s="38" t="s">
        <v>96</v>
      </c>
      <c r="I31" s="6"/>
      <c r="J31" s="6" t="s">
        <v>97</v>
      </c>
      <c r="K31" s="6"/>
      <c r="L31" s="6"/>
      <c r="M31" s="6"/>
      <c r="N31" s="6"/>
      <c r="O31" s="6"/>
      <c r="P31" s="6"/>
      <c r="Q31" s="7"/>
      <c r="R31" s="6"/>
      <c r="S31" s="6"/>
    </row>
    <row r="32" spans="2:19">
      <c r="B32" s="11" t="s">
        <v>98</v>
      </c>
      <c r="C32" s="12">
        <f>8.83333333333333-1</f>
        <v>7.8333333333333304</v>
      </c>
      <c r="D32" s="13">
        <v>10</v>
      </c>
      <c r="E32" s="14"/>
      <c r="F32" s="14"/>
      <c r="G32" s="41">
        <f t="shared" si="0"/>
        <v>2.1666666666666696</v>
      </c>
      <c r="H32" s="38" t="s">
        <v>99</v>
      </c>
      <c r="I32" s="6"/>
      <c r="J32" s="6"/>
      <c r="K32" s="6"/>
      <c r="L32" s="6"/>
      <c r="M32" s="6"/>
      <c r="N32" s="6"/>
      <c r="O32" s="6"/>
      <c r="P32" s="6"/>
      <c r="Q32" s="7"/>
      <c r="R32" s="6"/>
      <c r="S32" s="6"/>
    </row>
    <row r="33" spans="2:19">
      <c r="B33" s="17" t="s">
        <v>20</v>
      </c>
      <c r="C33" s="18">
        <f>C30+C31+C32</f>
        <v>23.083333333333361</v>
      </c>
      <c r="D33" s="18">
        <f>D30+D31+D32</f>
        <v>25</v>
      </c>
      <c r="E33" s="14"/>
      <c r="F33" s="14"/>
      <c r="G33" s="45">
        <f t="shared" si="0"/>
        <v>1.9166666666666394</v>
      </c>
      <c r="H33" s="38"/>
      <c r="I33" s="6"/>
      <c r="J33" s="6"/>
      <c r="K33" s="6"/>
      <c r="L33" s="6"/>
      <c r="M33" s="6"/>
      <c r="N33" s="6"/>
      <c r="O33" s="6"/>
      <c r="P33" s="6"/>
      <c r="Q33" s="7"/>
      <c r="R33" s="6"/>
      <c r="S33" s="6"/>
    </row>
    <row r="34" spans="2:19">
      <c r="B34" s="11"/>
      <c r="C34" s="12"/>
      <c r="D34" s="13"/>
      <c r="E34" s="14"/>
      <c r="F34" s="14"/>
      <c r="G34" s="41"/>
      <c r="H34" s="38"/>
      <c r="I34" s="6"/>
      <c r="J34" s="6"/>
      <c r="K34" s="6"/>
      <c r="L34" s="6"/>
      <c r="M34" s="6"/>
      <c r="N34" s="6"/>
      <c r="O34" s="6"/>
      <c r="P34" s="6"/>
      <c r="Q34" s="7"/>
      <c r="R34" s="6"/>
      <c r="S34" s="6"/>
    </row>
    <row r="35" spans="2:19">
      <c r="B35" s="11" t="s">
        <v>100</v>
      </c>
      <c r="C35" s="12">
        <v>5.833333333333333</v>
      </c>
      <c r="D35" s="13">
        <v>8.75</v>
      </c>
      <c r="E35" s="14"/>
      <c r="F35" s="14"/>
      <c r="G35" s="41">
        <f t="shared" si="0"/>
        <v>2.916666666666667</v>
      </c>
      <c r="H35" s="38"/>
      <c r="I35" s="6"/>
      <c r="J35" s="6"/>
      <c r="K35" s="6"/>
      <c r="L35" s="6"/>
      <c r="M35" s="6"/>
      <c r="N35" s="6"/>
      <c r="O35" s="6"/>
      <c r="P35" s="6"/>
      <c r="Q35" s="7"/>
      <c r="R35" s="6"/>
      <c r="S35" s="6"/>
    </row>
    <row r="36" spans="2:19">
      <c r="B36" s="11" t="s">
        <v>101</v>
      </c>
      <c r="C36" s="12">
        <f>8.08333333333333+1</f>
        <v>9.0833333333333304</v>
      </c>
      <c r="D36" s="13">
        <v>12</v>
      </c>
      <c r="E36" s="14"/>
      <c r="F36" s="14"/>
      <c r="G36" s="41">
        <f t="shared" si="0"/>
        <v>2.9166666666666696</v>
      </c>
      <c r="H36" s="38"/>
      <c r="I36" s="6"/>
      <c r="J36" s="6"/>
      <c r="K36" s="6"/>
      <c r="L36" s="6"/>
      <c r="M36" s="6"/>
      <c r="N36" s="6"/>
      <c r="O36" s="6"/>
      <c r="P36" s="6"/>
      <c r="Q36" s="7"/>
      <c r="R36" s="6"/>
      <c r="S36" s="6"/>
    </row>
    <row r="37" spans="2:19">
      <c r="B37" s="11" t="s">
        <v>102</v>
      </c>
      <c r="C37" s="12">
        <v>6.25</v>
      </c>
      <c r="D37" s="13">
        <v>2.75</v>
      </c>
      <c r="E37" s="14"/>
      <c r="F37" s="14"/>
      <c r="G37" s="41">
        <f t="shared" si="0"/>
        <v>-3.5</v>
      </c>
      <c r="H37" s="38"/>
      <c r="I37" s="6"/>
      <c r="J37" s="6"/>
      <c r="K37" s="6"/>
      <c r="L37" s="6"/>
      <c r="M37" s="6"/>
      <c r="N37" s="6"/>
      <c r="O37" s="6"/>
      <c r="P37" s="6"/>
      <c r="Q37" s="7"/>
      <c r="R37" s="6"/>
      <c r="S37" s="6"/>
    </row>
    <row r="38" spans="2:19">
      <c r="B38" s="11" t="s">
        <v>103</v>
      </c>
      <c r="C38" s="12">
        <v>1.75</v>
      </c>
      <c r="D38" s="13">
        <f>3.75-1</f>
        <v>2.75</v>
      </c>
      <c r="E38" s="14"/>
      <c r="F38" s="14"/>
      <c r="G38" s="41">
        <f t="shared" si="0"/>
        <v>1</v>
      </c>
      <c r="H38" s="38"/>
      <c r="I38" s="6"/>
      <c r="J38" s="6"/>
      <c r="K38" s="6"/>
      <c r="L38" s="6"/>
      <c r="M38" s="6"/>
      <c r="N38" s="6"/>
      <c r="O38" s="6"/>
      <c r="P38" s="6"/>
      <c r="Q38" s="7"/>
      <c r="R38" s="6"/>
      <c r="S38" s="6"/>
    </row>
    <row r="39" spans="2:19">
      <c r="B39" s="11" t="s">
        <v>104</v>
      </c>
      <c r="C39" s="12">
        <v>1</v>
      </c>
      <c r="D39" s="13">
        <v>1</v>
      </c>
      <c r="E39" s="14"/>
      <c r="F39" s="14"/>
      <c r="G39" s="41">
        <f t="shared" si="0"/>
        <v>0</v>
      </c>
      <c r="H39" s="38"/>
      <c r="I39" s="6"/>
      <c r="J39" s="6"/>
      <c r="K39" s="6"/>
      <c r="L39" s="6"/>
      <c r="M39" s="6"/>
      <c r="N39" s="6"/>
      <c r="O39" s="6"/>
      <c r="P39" s="6"/>
      <c r="Q39" s="7"/>
      <c r="R39" s="6"/>
      <c r="S39" s="6"/>
    </row>
    <row r="40" spans="2:19">
      <c r="B40" s="11" t="s">
        <v>105</v>
      </c>
      <c r="C40" s="12">
        <v>1</v>
      </c>
      <c r="D40" s="13">
        <v>1</v>
      </c>
      <c r="E40" s="14"/>
      <c r="F40" s="14"/>
      <c r="G40" s="41">
        <f t="shared" si="0"/>
        <v>0</v>
      </c>
      <c r="H40" s="38"/>
      <c r="I40" s="6"/>
      <c r="J40" s="6"/>
      <c r="K40" s="6"/>
      <c r="L40" s="6"/>
      <c r="M40" s="6"/>
      <c r="N40" s="6"/>
      <c r="O40" s="6"/>
      <c r="Q40"/>
    </row>
    <row r="41" spans="2:19">
      <c r="B41" s="17" t="s">
        <v>106</v>
      </c>
      <c r="C41" s="18">
        <f>C35+C36+C37+C38+C39+C40</f>
        <v>24.916666666666664</v>
      </c>
      <c r="D41" s="18">
        <f>D35+D36+D37+D38+D39+D40</f>
        <v>28.25</v>
      </c>
      <c r="E41" s="14"/>
      <c r="F41" s="14"/>
      <c r="G41" s="45">
        <f t="shared" si="0"/>
        <v>3.3333333333333357</v>
      </c>
      <c r="H41" s="38"/>
      <c r="I41" s="6"/>
      <c r="J41" s="6"/>
      <c r="K41" s="6"/>
      <c r="L41" s="6"/>
      <c r="M41" s="6"/>
      <c r="N41" s="6"/>
      <c r="O41" s="6"/>
      <c r="Q41"/>
    </row>
    <row r="42" spans="2:19">
      <c r="B42" s="11"/>
      <c r="C42" s="12"/>
      <c r="D42" s="13"/>
      <c r="E42" s="14"/>
      <c r="F42" s="14"/>
      <c r="G42" s="41"/>
      <c r="H42" s="38"/>
      <c r="I42" s="6"/>
      <c r="J42" s="6"/>
      <c r="K42" s="6"/>
      <c r="L42" s="6"/>
      <c r="M42" s="6"/>
      <c r="N42" s="6"/>
      <c r="O42" s="6"/>
      <c r="Q42"/>
    </row>
    <row r="43" spans="2:19">
      <c r="B43" s="11" t="s">
        <v>107</v>
      </c>
      <c r="C43" s="12">
        <v>4</v>
      </c>
      <c r="D43" s="13">
        <v>4</v>
      </c>
      <c r="E43" s="14"/>
      <c r="F43" s="14"/>
      <c r="G43" s="41">
        <f t="shared" si="0"/>
        <v>0</v>
      </c>
      <c r="H43" s="38"/>
      <c r="I43" s="6"/>
      <c r="J43" s="6"/>
      <c r="K43" s="6"/>
      <c r="L43" s="6"/>
      <c r="M43" s="6"/>
      <c r="N43" s="6"/>
      <c r="O43" s="6"/>
      <c r="Q43"/>
    </row>
    <row r="44" spans="2:19">
      <c r="B44" s="11" t="s">
        <v>108</v>
      </c>
      <c r="C44" s="12">
        <v>9.3333333333333339</v>
      </c>
      <c r="D44" s="13">
        <v>14.916666666666666</v>
      </c>
      <c r="E44" s="14"/>
      <c r="F44" s="14"/>
      <c r="G44" s="41">
        <f t="shared" si="0"/>
        <v>5.5833333333333321</v>
      </c>
      <c r="H44" s="38"/>
      <c r="I44" s="6"/>
      <c r="J44" s="6"/>
      <c r="K44" s="6"/>
      <c r="L44" s="6"/>
      <c r="M44" s="6"/>
      <c r="N44" s="6"/>
      <c r="O44" s="6"/>
      <c r="Q44"/>
    </row>
    <row r="45" spans="2:19">
      <c r="B45" s="11" t="s">
        <v>109</v>
      </c>
      <c r="C45" s="12">
        <v>5.083333333333333</v>
      </c>
      <c r="D45" s="13">
        <v>6.5</v>
      </c>
      <c r="E45" s="14"/>
      <c r="F45" s="14"/>
      <c r="G45" s="41">
        <f t="shared" si="0"/>
        <v>1.416666666666667</v>
      </c>
      <c r="H45" s="38"/>
      <c r="I45" s="6"/>
      <c r="J45" s="6"/>
      <c r="K45" s="6"/>
      <c r="L45" s="6"/>
      <c r="M45" s="6"/>
      <c r="N45" s="6"/>
      <c r="O45" s="6"/>
      <c r="Q45"/>
    </row>
    <row r="46" spans="2:19">
      <c r="B46" s="11" t="s">
        <v>110</v>
      </c>
      <c r="C46" s="12">
        <f>2+2</f>
        <v>4</v>
      </c>
      <c r="D46" s="13">
        <v>4</v>
      </c>
      <c r="E46" s="14"/>
      <c r="F46" s="14"/>
      <c r="G46" s="41">
        <f t="shared" si="0"/>
        <v>0</v>
      </c>
      <c r="H46" s="38"/>
      <c r="I46" s="6"/>
      <c r="J46" s="6"/>
      <c r="K46" s="6"/>
      <c r="L46" s="6"/>
      <c r="M46" s="6"/>
      <c r="N46" s="6"/>
      <c r="O46" s="6"/>
      <c r="Q46"/>
    </row>
    <row r="47" spans="2:19">
      <c r="B47" s="11" t="s">
        <v>111</v>
      </c>
      <c r="C47" s="12">
        <v>2</v>
      </c>
      <c r="D47" s="13">
        <v>2</v>
      </c>
      <c r="E47" s="14"/>
      <c r="F47" s="14"/>
      <c r="G47" s="41">
        <f t="shared" si="0"/>
        <v>0</v>
      </c>
      <c r="H47" s="38"/>
      <c r="I47" s="6"/>
      <c r="J47" s="6"/>
      <c r="K47" s="6"/>
      <c r="L47" s="6"/>
      <c r="M47" s="6"/>
      <c r="N47" s="6"/>
      <c r="O47" s="6"/>
      <c r="Q47"/>
    </row>
    <row r="48" spans="2:19">
      <c r="B48" s="17" t="s">
        <v>112</v>
      </c>
      <c r="C48" s="18">
        <f>C43+C44+C45+C46+C47</f>
        <v>24.416666666666668</v>
      </c>
      <c r="D48" s="18">
        <f>D43+D44+D45+D46+D47</f>
        <v>31.416666666666664</v>
      </c>
      <c r="E48" s="14"/>
      <c r="F48" s="14"/>
      <c r="G48" s="45">
        <f t="shared" si="0"/>
        <v>6.9999999999999964</v>
      </c>
      <c r="H48" s="38" t="s">
        <v>113</v>
      </c>
      <c r="I48" s="6"/>
      <c r="J48" s="6"/>
      <c r="K48" s="6"/>
      <c r="L48" s="6"/>
      <c r="M48" s="6"/>
      <c r="N48" s="6"/>
      <c r="O48" s="6"/>
      <c r="Q48"/>
    </row>
    <row r="49" spans="2:17">
      <c r="B49" s="11"/>
      <c r="C49" s="12"/>
      <c r="D49" s="13"/>
      <c r="E49" s="14"/>
      <c r="F49" s="14"/>
      <c r="G49" s="41">
        <f t="shared" si="0"/>
        <v>0</v>
      </c>
      <c r="H49" s="38"/>
      <c r="I49" s="6"/>
      <c r="J49" s="6"/>
      <c r="K49" s="6"/>
      <c r="L49" s="6"/>
      <c r="M49" s="6"/>
      <c r="N49" s="6"/>
      <c r="O49" s="6"/>
      <c r="Q49"/>
    </row>
    <row r="50" spans="2:17">
      <c r="B50" s="11" t="s">
        <v>114</v>
      </c>
      <c r="C50" s="12">
        <v>5.916666666666667</v>
      </c>
      <c r="D50" s="13">
        <v>7</v>
      </c>
      <c r="E50" s="14"/>
      <c r="F50" s="14"/>
      <c r="G50" s="41">
        <f t="shared" si="0"/>
        <v>1.083333333333333</v>
      </c>
      <c r="H50" s="38"/>
      <c r="I50" s="6"/>
      <c r="J50" s="6"/>
      <c r="K50" s="6"/>
      <c r="L50" s="6"/>
      <c r="M50" s="6"/>
      <c r="N50" s="6"/>
      <c r="O50" s="6"/>
      <c r="Q50"/>
    </row>
    <row r="51" spans="2:17">
      <c r="B51" s="11" t="s">
        <v>115</v>
      </c>
      <c r="C51" s="12">
        <v>0</v>
      </c>
      <c r="D51" s="13">
        <v>0</v>
      </c>
      <c r="E51" s="14"/>
      <c r="F51" s="14"/>
      <c r="G51" s="41">
        <f t="shared" si="0"/>
        <v>0</v>
      </c>
      <c r="H51" s="38"/>
      <c r="I51" s="6"/>
      <c r="J51" s="6"/>
      <c r="K51" s="6"/>
      <c r="L51" s="6"/>
      <c r="M51" s="6"/>
      <c r="N51" s="6"/>
      <c r="O51" s="6"/>
      <c r="Q51"/>
    </row>
    <row r="52" spans="2:17">
      <c r="B52" s="11" t="s">
        <v>116</v>
      </c>
      <c r="C52" s="12">
        <v>0</v>
      </c>
      <c r="D52" s="13">
        <v>0</v>
      </c>
      <c r="E52" s="14"/>
      <c r="F52" s="14"/>
      <c r="G52" s="41">
        <f t="shared" si="0"/>
        <v>0</v>
      </c>
      <c r="H52" s="38"/>
      <c r="I52" s="6"/>
      <c r="J52" s="6"/>
      <c r="K52" s="6"/>
      <c r="L52" s="6"/>
      <c r="M52" s="6"/>
      <c r="N52" s="6"/>
      <c r="O52" s="6"/>
      <c r="Q52"/>
    </row>
    <row r="53" spans="2:17">
      <c r="B53" s="11" t="s">
        <v>117</v>
      </c>
      <c r="C53" s="12">
        <v>7.916666666666667</v>
      </c>
      <c r="D53" s="13">
        <v>7</v>
      </c>
      <c r="E53" s="14"/>
      <c r="F53" s="14"/>
      <c r="G53" s="41">
        <f t="shared" si="0"/>
        <v>-0.91666666666666696</v>
      </c>
      <c r="H53" s="38"/>
      <c r="I53" s="6"/>
      <c r="J53" s="6"/>
      <c r="K53" s="6"/>
      <c r="L53" s="6"/>
      <c r="M53" s="6"/>
      <c r="N53" s="6"/>
      <c r="O53" s="6"/>
      <c r="Q53"/>
    </row>
    <row r="54" spans="2:17">
      <c r="B54" s="11" t="s">
        <v>118</v>
      </c>
      <c r="C54" s="12">
        <v>1</v>
      </c>
      <c r="D54" s="13">
        <v>1</v>
      </c>
      <c r="E54" s="14"/>
      <c r="F54" s="14"/>
      <c r="G54" s="41">
        <f t="shared" si="0"/>
        <v>0</v>
      </c>
      <c r="H54" s="38"/>
      <c r="I54" s="6"/>
      <c r="J54" s="6"/>
      <c r="K54" s="6"/>
      <c r="L54" s="6"/>
      <c r="M54" s="6"/>
      <c r="N54" s="6"/>
      <c r="O54" s="6"/>
      <c r="Q54"/>
    </row>
    <row r="55" spans="2:17">
      <c r="B55" s="11" t="s">
        <v>119</v>
      </c>
      <c r="C55" s="12">
        <v>0</v>
      </c>
      <c r="D55" s="13">
        <v>0</v>
      </c>
      <c r="E55" s="14"/>
      <c r="F55" s="14"/>
      <c r="G55" s="41">
        <f t="shared" si="0"/>
        <v>0</v>
      </c>
      <c r="H55" s="38"/>
      <c r="I55" s="6"/>
      <c r="J55" s="6"/>
      <c r="K55" s="6"/>
      <c r="L55" s="6"/>
      <c r="M55" s="6"/>
      <c r="N55" s="6"/>
      <c r="O55" s="6"/>
      <c r="Q55"/>
    </row>
    <row r="56" spans="2:17">
      <c r="B56" s="17" t="s">
        <v>120</v>
      </c>
      <c r="C56" s="18">
        <f>C50+C51+C52+C53+C54+C55</f>
        <v>14.833333333333334</v>
      </c>
      <c r="D56" s="18">
        <f>D50+D51+D52+D53+D54+D55</f>
        <v>15</v>
      </c>
      <c r="E56" s="14"/>
      <c r="F56" s="14"/>
      <c r="G56" s="45">
        <f t="shared" si="0"/>
        <v>0.16666666666666607</v>
      </c>
      <c r="H56" s="38"/>
      <c r="I56" s="6"/>
      <c r="J56" s="6"/>
      <c r="K56" s="6"/>
      <c r="L56" s="6"/>
      <c r="M56" s="6"/>
      <c r="N56" s="6"/>
      <c r="O56" s="6"/>
      <c r="Q56"/>
    </row>
    <row r="57" spans="2:17">
      <c r="B57" s="11"/>
      <c r="C57" s="12"/>
      <c r="D57" s="13"/>
      <c r="E57" s="14"/>
      <c r="F57" s="14"/>
      <c r="G57" s="41"/>
      <c r="H57" s="38"/>
      <c r="I57" s="6"/>
      <c r="J57" s="6"/>
      <c r="K57" s="6"/>
      <c r="L57" s="6"/>
      <c r="M57" s="6"/>
      <c r="N57" s="6"/>
      <c r="O57" s="6"/>
      <c r="Q57"/>
    </row>
    <row r="58" spans="2:17">
      <c r="B58" s="11" t="s">
        <v>121</v>
      </c>
      <c r="C58" s="12">
        <f>5.33333333333333+1</f>
        <v>6.3333333333333304</v>
      </c>
      <c r="D58" s="13">
        <v>0</v>
      </c>
      <c r="E58" s="14"/>
      <c r="F58" s="14"/>
      <c r="G58" s="41">
        <f t="shared" si="0"/>
        <v>-6.3333333333333304</v>
      </c>
      <c r="H58" s="38"/>
      <c r="J58" s="6" t="s">
        <v>122</v>
      </c>
      <c r="K58" s="6"/>
      <c r="L58" s="6"/>
      <c r="M58" s="6"/>
      <c r="N58" s="6"/>
      <c r="O58" s="6"/>
      <c r="Q58"/>
    </row>
    <row r="59" spans="2:17">
      <c r="B59" s="11" t="s">
        <v>123</v>
      </c>
      <c r="C59" s="12">
        <v>3.8333333333333335</v>
      </c>
      <c r="D59" s="13">
        <v>0</v>
      </c>
      <c r="E59" s="14"/>
      <c r="F59" s="14"/>
      <c r="G59" s="41">
        <f t="shared" si="0"/>
        <v>-3.8333333333333335</v>
      </c>
      <c r="H59" s="38"/>
      <c r="I59" s="6"/>
      <c r="J59" s="6" t="s">
        <v>122</v>
      </c>
      <c r="K59" s="6"/>
      <c r="L59" s="6"/>
      <c r="M59" s="6"/>
      <c r="N59" s="6"/>
      <c r="O59" s="6"/>
      <c r="Q59"/>
    </row>
    <row r="60" spans="2:17">
      <c r="B60" s="11" t="s">
        <v>124</v>
      </c>
      <c r="C60" s="12">
        <v>0</v>
      </c>
      <c r="D60" s="13">
        <v>0</v>
      </c>
      <c r="E60" s="14"/>
      <c r="F60" s="14"/>
      <c r="G60" s="41">
        <f t="shared" si="0"/>
        <v>0</v>
      </c>
      <c r="H60" s="38"/>
      <c r="I60" s="6"/>
      <c r="J60" s="6"/>
      <c r="K60" s="6"/>
      <c r="L60" s="6"/>
      <c r="M60" s="6"/>
      <c r="N60" s="6"/>
      <c r="O60" s="6"/>
      <c r="Q60"/>
    </row>
    <row r="61" spans="2:17">
      <c r="B61" s="11" t="s">
        <v>125</v>
      </c>
      <c r="C61" s="12">
        <v>1</v>
      </c>
      <c r="D61" s="13">
        <v>0</v>
      </c>
      <c r="E61" s="14"/>
      <c r="F61" s="14"/>
      <c r="G61" s="41">
        <f t="shared" si="0"/>
        <v>-1</v>
      </c>
      <c r="H61" s="38"/>
      <c r="I61" s="6"/>
      <c r="J61" s="6" t="s">
        <v>122</v>
      </c>
      <c r="K61" s="6"/>
      <c r="L61" s="6"/>
      <c r="M61" s="6"/>
      <c r="N61" s="6"/>
      <c r="O61" s="6"/>
      <c r="Q61"/>
    </row>
    <row r="62" spans="2:17">
      <c r="B62" s="17" t="s">
        <v>126</v>
      </c>
      <c r="C62" s="18">
        <f>C58+C59+C60+C61</f>
        <v>11.166666666666664</v>
      </c>
      <c r="D62" s="18">
        <f>D58+D59+D60+D61</f>
        <v>0</v>
      </c>
      <c r="E62" s="14"/>
      <c r="F62" s="14"/>
      <c r="G62" s="45">
        <f t="shared" si="0"/>
        <v>-11.166666666666664</v>
      </c>
      <c r="H62" s="38"/>
      <c r="I62" s="6"/>
      <c r="J62" s="6"/>
      <c r="K62" s="6"/>
      <c r="L62" s="6"/>
      <c r="M62" s="6"/>
      <c r="N62" s="6"/>
      <c r="O62" s="6"/>
      <c r="Q62"/>
    </row>
    <row r="63" spans="2:17">
      <c r="B63" s="11"/>
      <c r="C63" s="12"/>
      <c r="D63" s="13"/>
      <c r="E63" s="14"/>
      <c r="F63" s="14"/>
      <c r="G63" s="41"/>
      <c r="H63" s="38"/>
      <c r="I63" s="6"/>
      <c r="J63" s="6"/>
      <c r="K63" s="6"/>
      <c r="L63" s="6"/>
      <c r="M63" s="6"/>
      <c r="N63" s="6"/>
      <c r="O63" s="6"/>
      <c r="Q63"/>
    </row>
    <row r="64" spans="2:17">
      <c r="B64" s="11" t="s">
        <v>127</v>
      </c>
      <c r="C64" s="12">
        <v>1</v>
      </c>
      <c r="D64" s="13">
        <v>0</v>
      </c>
      <c r="E64" s="14"/>
      <c r="F64" s="14"/>
      <c r="G64" s="41">
        <f t="shared" si="0"/>
        <v>-1</v>
      </c>
      <c r="H64" s="38"/>
      <c r="I64" s="6"/>
      <c r="J64" s="6" t="s">
        <v>128</v>
      </c>
      <c r="K64" s="6"/>
      <c r="L64" s="6"/>
      <c r="M64" s="6"/>
      <c r="N64" s="6"/>
      <c r="O64" s="6"/>
      <c r="Q64"/>
    </row>
    <row r="65" spans="2:40">
      <c r="B65" s="11" t="s">
        <v>129</v>
      </c>
      <c r="C65" s="12">
        <f>9.33333333333333+1-8</f>
        <v>2.3333333333333304</v>
      </c>
      <c r="D65" s="13">
        <v>2</v>
      </c>
      <c r="E65" s="14"/>
      <c r="F65" s="14"/>
      <c r="G65" s="41">
        <f t="shared" si="0"/>
        <v>-0.33333333333333037</v>
      </c>
      <c r="H65" s="38"/>
      <c r="I65" s="6"/>
      <c r="J65" s="6"/>
      <c r="K65" s="6"/>
      <c r="L65" s="6"/>
      <c r="M65" s="6"/>
      <c r="N65" s="6"/>
      <c r="O65" s="6"/>
      <c r="Q65"/>
    </row>
    <row r="66" spans="2:40">
      <c r="B66" s="11" t="s">
        <v>130</v>
      </c>
      <c r="C66" s="12">
        <f>(4.41666666666667-1)*0</f>
        <v>0</v>
      </c>
      <c r="D66" s="13">
        <v>0</v>
      </c>
      <c r="E66" s="14"/>
      <c r="F66" s="14"/>
      <c r="G66" s="41">
        <f t="shared" si="0"/>
        <v>0</v>
      </c>
      <c r="H66" s="38"/>
      <c r="I66" s="6"/>
      <c r="J66" s="6"/>
      <c r="K66" s="6"/>
      <c r="L66" s="6"/>
      <c r="M66" s="6"/>
      <c r="N66" s="6"/>
      <c r="O66" s="6"/>
      <c r="Q66"/>
    </row>
    <row r="67" spans="2:40">
      <c r="B67" s="11" t="s">
        <v>131</v>
      </c>
      <c r="C67" s="12">
        <v>0</v>
      </c>
      <c r="D67" s="13">
        <v>0</v>
      </c>
      <c r="E67" s="14"/>
      <c r="F67" s="14"/>
      <c r="G67" s="41">
        <f t="shared" si="0"/>
        <v>0</v>
      </c>
      <c r="H67" s="38"/>
      <c r="I67" s="6"/>
      <c r="J67" s="6"/>
      <c r="K67" s="6"/>
      <c r="L67" s="6"/>
      <c r="M67" s="6"/>
      <c r="N67" s="6"/>
      <c r="O67" s="6"/>
      <c r="Q67"/>
    </row>
    <row r="68" spans="2:40">
      <c r="B68" s="11" t="s">
        <v>132</v>
      </c>
      <c r="C68" s="12">
        <v>0</v>
      </c>
      <c r="D68" s="13">
        <v>0</v>
      </c>
      <c r="E68" s="14"/>
      <c r="F68" s="14"/>
      <c r="G68" s="41">
        <f t="shared" si="0"/>
        <v>0</v>
      </c>
      <c r="H68" s="38"/>
      <c r="I68" s="6"/>
      <c r="J68" s="6"/>
      <c r="K68" s="6"/>
      <c r="L68" s="6"/>
      <c r="M68" s="6"/>
      <c r="N68" s="6"/>
      <c r="O68" s="6"/>
      <c r="Q68"/>
    </row>
    <row r="69" spans="2:40">
      <c r="B69" s="11" t="s">
        <v>133</v>
      </c>
      <c r="C69" s="12">
        <v>0</v>
      </c>
      <c r="D69" s="13">
        <v>0</v>
      </c>
      <c r="E69" s="14"/>
      <c r="F69" s="14"/>
      <c r="G69" s="41">
        <f t="shared" si="0"/>
        <v>0</v>
      </c>
      <c r="H69" s="38"/>
      <c r="I69" s="6"/>
      <c r="J69" s="6"/>
      <c r="K69" s="6"/>
      <c r="L69" s="6"/>
      <c r="M69" s="6"/>
      <c r="N69" s="6"/>
      <c r="O69" s="6"/>
      <c r="Q69"/>
    </row>
    <row r="70" spans="2:40">
      <c r="B70" s="17" t="s">
        <v>134</v>
      </c>
      <c r="C70" s="18">
        <f>C64+C65+C66+C67+C68+C69</f>
        <v>3.3333333333333304</v>
      </c>
      <c r="D70" s="18">
        <f>D64+D65+D66+D67+D68+D69</f>
        <v>2</v>
      </c>
      <c r="E70" s="14"/>
      <c r="F70" s="14"/>
      <c r="G70" s="45">
        <f t="shared" si="0"/>
        <v>-1.3333333333333304</v>
      </c>
      <c r="H70" s="38"/>
      <c r="I70" s="6"/>
      <c r="J70" s="6"/>
      <c r="K70" s="6"/>
      <c r="L70" s="6"/>
      <c r="M70" s="6"/>
      <c r="N70" s="6"/>
      <c r="O70" s="6"/>
      <c r="Q70"/>
    </row>
    <row r="71" spans="2:40">
      <c r="B71" s="11"/>
      <c r="C71" s="12"/>
      <c r="D71" s="13"/>
      <c r="E71" s="14"/>
      <c r="F71" s="14"/>
      <c r="G71" s="41"/>
      <c r="H71" s="38"/>
      <c r="I71" s="6"/>
      <c r="J71" s="6"/>
      <c r="K71" s="6"/>
      <c r="L71" s="6"/>
      <c r="M71" s="6"/>
      <c r="N71" s="6"/>
      <c r="O71" s="6"/>
      <c r="Q71"/>
    </row>
    <row r="72" spans="2:40">
      <c r="B72" s="11" t="s">
        <v>135</v>
      </c>
      <c r="C72" s="12">
        <f>8.33333333333333-1-1</f>
        <v>6.3333333333333304</v>
      </c>
      <c r="D72" s="13">
        <f>2-1-1</f>
        <v>0</v>
      </c>
      <c r="E72" s="14"/>
      <c r="F72" s="14"/>
      <c r="G72" s="41">
        <f t="shared" si="0"/>
        <v>-6.3333333333333304</v>
      </c>
      <c r="H72" s="38"/>
      <c r="I72" s="6"/>
      <c r="J72" s="6" t="s">
        <v>136</v>
      </c>
      <c r="K72" s="6"/>
      <c r="L72" s="6"/>
      <c r="M72" s="6"/>
      <c r="N72" s="6"/>
      <c r="O72" s="6"/>
      <c r="Q72"/>
    </row>
    <row r="73" spans="2:40">
      <c r="B73" s="11" t="s">
        <v>137</v>
      </c>
      <c r="C73" s="12">
        <f>1.83333333333333-1</f>
        <v>0.83333333333332993</v>
      </c>
      <c r="D73" s="13">
        <f>1-1</f>
        <v>0</v>
      </c>
      <c r="E73" s="14"/>
      <c r="F73" s="14"/>
      <c r="G73" s="41">
        <f t="shared" ref="G73:G82" si="1">D73-C73</f>
        <v>-0.83333333333332993</v>
      </c>
      <c r="H73" s="38" t="s">
        <v>138</v>
      </c>
      <c r="I73" s="6"/>
      <c r="J73" s="6" t="s">
        <v>139</v>
      </c>
      <c r="K73" s="6"/>
      <c r="L73" s="6"/>
      <c r="M73" s="6"/>
      <c r="N73" s="6"/>
      <c r="O73" s="6"/>
      <c r="Q73"/>
    </row>
    <row r="74" spans="2:40">
      <c r="B74" s="11" t="s">
        <v>140</v>
      </c>
      <c r="C74" s="12">
        <v>0</v>
      </c>
      <c r="D74" s="13">
        <v>0</v>
      </c>
      <c r="E74" s="14"/>
      <c r="F74" s="14"/>
      <c r="G74" s="41">
        <f t="shared" si="1"/>
        <v>0</v>
      </c>
      <c r="H74" s="38"/>
      <c r="I74" s="6"/>
      <c r="J74" s="6"/>
      <c r="K74" s="6"/>
      <c r="L74" s="6"/>
      <c r="M74" s="6"/>
      <c r="N74" s="6"/>
      <c r="O74" s="6"/>
      <c r="Q74"/>
    </row>
    <row r="75" spans="2:40">
      <c r="B75" s="11" t="s">
        <v>141</v>
      </c>
      <c r="C75" s="12">
        <v>0</v>
      </c>
      <c r="D75" s="13">
        <v>0</v>
      </c>
      <c r="E75" s="14"/>
      <c r="F75" s="14"/>
      <c r="G75" s="41">
        <f t="shared" si="1"/>
        <v>0</v>
      </c>
      <c r="H75" s="38"/>
      <c r="I75" s="6"/>
      <c r="J75" s="6"/>
      <c r="K75" s="6"/>
      <c r="L75" s="6"/>
      <c r="M75" s="6"/>
      <c r="N75" s="6"/>
      <c r="O75" s="6"/>
      <c r="Q75"/>
    </row>
    <row r="76" spans="2:40">
      <c r="B76" s="17" t="s">
        <v>142</v>
      </c>
      <c r="C76" s="18">
        <f>C72+C73+C74+C75</f>
        <v>7.1666666666666607</v>
      </c>
      <c r="D76" s="18">
        <f>D72+D73+D74+D75</f>
        <v>0</v>
      </c>
      <c r="E76" s="14"/>
      <c r="F76" s="14"/>
      <c r="G76" s="45">
        <f t="shared" si="1"/>
        <v>-7.1666666666666607</v>
      </c>
      <c r="H76" s="38"/>
      <c r="I76" s="6"/>
      <c r="J76" s="6"/>
      <c r="K76" s="6"/>
      <c r="L76" s="6"/>
      <c r="M76" s="6"/>
      <c r="N76" s="6"/>
      <c r="O76" s="6"/>
      <c r="Q76"/>
    </row>
    <row r="77" spans="2:40">
      <c r="B77" s="11"/>
      <c r="C77" s="12"/>
      <c r="D77" s="13"/>
      <c r="E77" s="14"/>
      <c r="F77" s="14"/>
      <c r="G77" s="41"/>
      <c r="H77" s="38"/>
      <c r="I77" s="6"/>
      <c r="J77" s="6"/>
      <c r="K77" s="6"/>
      <c r="L77" s="6"/>
      <c r="M77" s="6"/>
      <c r="N77" s="6"/>
      <c r="O77" s="6"/>
      <c r="Q77"/>
    </row>
    <row r="78" spans="2:40" s="21" customFormat="1" ht="25.5" customHeight="1">
      <c r="B78" s="22" t="s">
        <v>143</v>
      </c>
      <c r="C78" s="24">
        <v>8.5</v>
      </c>
      <c r="D78" s="25">
        <v>5</v>
      </c>
      <c r="E78" s="26"/>
      <c r="F78" s="26"/>
      <c r="G78" s="46">
        <f t="shared" si="1"/>
        <v>-3.5</v>
      </c>
      <c r="H78" s="39" t="s">
        <v>144</v>
      </c>
      <c r="I78" s="23"/>
      <c r="J78" s="183" t="s">
        <v>145</v>
      </c>
      <c r="K78" s="183"/>
      <c r="L78" s="183"/>
      <c r="M78" s="183"/>
      <c r="N78" s="183"/>
      <c r="O78" s="183"/>
      <c r="P78"/>
      <c r="Q78"/>
      <c r="R78"/>
      <c r="S78"/>
      <c r="T78"/>
    </row>
    <row r="79" spans="2:40">
      <c r="B79" s="17" t="s">
        <v>146</v>
      </c>
      <c r="C79" s="18">
        <f>C78</f>
        <v>8.5</v>
      </c>
      <c r="D79" s="18">
        <f>D78</f>
        <v>5</v>
      </c>
      <c r="E79" s="14"/>
      <c r="F79" s="14"/>
      <c r="G79" s="45">
        <f t="shared" si="1"/>
        <v>-3.5</v>
      </c>
      <c r="H79" s="38"/>
      <c r="I79" s="6"/>
      <c r="J79" s="6"/>
      <c r="K79" s="6"/>
      <c r="L79" s="6"/>
      <c r="M79" s="6"/>
      <c r="N79" s="6"/>
      <c r="O79" s="6"/>
      <c r="Q79"/>
    </row>
    <row r="80" spans="2:40" s="2" customFormat="1">
      <c r="B80" s="11" t="s">
        <v>147</v>
      </c>
      <c r="C80" s="12">
        <f>C72</f>
        <v>6.3333333333333304</v>
      </c>
      <c r="D80" s="13">
        <v>0</v>
      </c>
      <c r="E80" s="14"/>
      <c r="F80" s="14"/>
      <c r="G80" s="41">
        <f t="shared" si="1"/>
        <v>-6.3333333333333304</v>
      </c>
      <c r="H80" s="38"/>
      <c r="I80" s="6"/>
      <c r="J80" s="6" t="s">
        <v>136</v>
      </c>
      <c r="K80" s="6"/>
      <c r="L80" s="6"/>
      <c r="M80" s="6"/>
      <c r="N80" s="6"/>
      <c r="O80" s="6"/>
      <c r="P80"/>
      <c r="Q80"/>
      <c r="R80"/>
      <c r="S80"/>
      <c r="T80"/>
      <c r="U80"/>
      <c r="V80"/>
      <c r="W80"/>
      <c r="X80"/>
      <c r="Y80"/>
      <c r="Z80"/>
      <c r="AA80"/>
      <c r="AB80"/>
      <c r="AC80"/>
      <c r="AD80"/>
      <c r="AE80"/>
      <c r="AF80"/>
      <c r="AG80"/>
      <c r="AH80"/>
      <c r="AI80"/>
      <c r="AJ80"/>
      <c r="AK80"/>
      <c r="AL80"/>
      <c r="AM80"/>
      <c r="AN80"/>
    </row>
    <row r="81" spans="1:40" s="2" customFormat="1">
      <c r="B81" s="11" t="s">
        <v>148</v>
      </c>
      <c r="C81" s="12">
        <f>C62</f>
        <v>11.166666666666664</v>
      </c>
      <c r="D81" s="13">
        <v>0</v>
      </c>
      <c r="E81" s="14"/>
      <c r="F81" s="14"/>
      <c r="G81" s="41">
        <f t="shared" si="1"/>
        <v>-11.166666666666664</v>
      </c>
      <c r="H81" s="38"/>
      <c r="I81" s="6"/>
      <c r="J81" s="6" t="s">
        <v>122</v>
      </c>
      <c r="K81" s="6"/>
      <c r="L81" s="6"/>
      <c r="M81" s="6"/>
      <c r="N81" s="6"/>
      <c r="O81" s="6"/>
      <c r="P81"/>
      <c r="Q81"/>
      <c r="R81"/>
      <c r="S81"/>
      <c r="T81"/>
      <c r="U81"/>
      <c r="V81"/>
      <c r="W81"/>
      <c r="X81"/>
      <c r="Y81"/>
      <c r="Z81"/>
      <c r="AA81"/>
      <c r="AB81"/>
      <c r="AC81"/>
      <c r="AD81"/>
      <c r="AE81"/>
      <c r="AF81"/>
      <c r="AG81"/>
      <c r="AH81"/>
      <c r="AI81"/>
      <c r="AJ81"/>
      <c r="AK81"/>
      <c r="AL81"/>
      <c r="AM81"/>
      <c r="AN81"/>
    </row>
    <row r="82" spans="1:40" s="2" customFormat="1">
      <c r="B82" s="27" t="s">
        <v>149</v>
      </c>
      <c r="C82" s="48">
        <f>C84-C80-C81</f>
        <v>182</v>
      </c>
      <c r="D82" s="48">
        <f>D84-D80-D81</f>
        <v>201.41666666666666</v>
      </c>
      <c r="E82" s="49"/>
      <c r="F82" s="49"/>
      <c r="G82" s="50">
        <f t="shared" si="1"/>
        <v>19.416666666666657</v>
      </c>
      <c r="H82" s="40"/>
      <c r="I82" s="28"/>
      <c r="J82" s="28"/>
      <c r="K82" s="28"/>
      <c r="L82" s="28"/>
      <c r="M82" s="6"/>
      <c r="N82" s="6"/>
      <c r="O82" s="6"/>
      <c r="P82"/>
      <c r="Q82"/>
      <c r="R82"/>
      <c r="S82"/>
      <c r="T82"/>
      <c r="U82"/>
      <c r="V82"/>
      <c r="W82"/>
      <c r="X82"/>
      <c r="Y82"/>
      <c r="Z82"/>
      <c r="AA82"/>
      <c r="AB82"/>
      <c r="AC82"/>
      <c r="AD82"/>
      <c r="AE82"/>
      <c r="AF82"/>
      <c r="AG82"/>
      <c r="AH82"/>
      <c r="AI82"/>
      <c r="AJ82"/>
      <c r="AK82"/>
      <c r="AL82"/>
      <c r="AM82"/>
      <c r="AN82"/>
    </row>
    <row r="83" spans="1:40" s="2" customFormat="1" ht="15.75" thickBot="1">
      <c r="A83" s="2">
        <v>231515</v>
      </c>
      <c r="B83" s="11"/>
      <c r="C83" s="12"/>
      <c r="D83" s="13"/>
      <c r="E83" s="14"/>
      <c r="F83" s="14"/>
      <c r="G83" s="41"/>
      <c r="H83" s="38"/>
      <c r="I83" s="6"/>
      <c r="J83" s="6"/>
      <c r="K83" s="6"/>
      <c r="L83" s="6"/>
      <c r="M83" s="6"/>
      <c r="N83" s="6"/>
      <c r="O83" s="6"/>
      <c r="P83"/>
      <c r="Q83"/>
      <c r="R83"/>
      <c r="S83"/>
      <c r="T83"/>
      <c r="U83"/>
      <c r="V83"/>
      <c r="W83"/>
      <c r="X83"/>
      <c r="Y83"/>
      <c r="Z83"/>
      <c r="AA83"/>
      <c r="AB83"/>
      <c r="AC83"/>
      <c r="AD83"/>
      <c r="AE83"/>
      <c r="AF83"/>
      <c r="AG83"/>
      <c r="AH83"/>
      <c r="AI83"/>
      <c r="AJ83"/>
      <c r="AK83"/>
      <c r="AL83"/>
      <c r="AM83"/>
      <c r="AN83"/>
    </row>
    <row r="84" spans="1:40" s="2" customFormat="1" ht="15.75" thickBot="1">
      <c r="B84" s="29" t="s">
        <v>150</v>
      </c>
      <c r="C84" s="30">
        <f>C79+C76+C70+C62+C56+C48+C41+C33+C28</f>
        <v>199.5</v>
      </c>
      <c r="D84" s="52">
        <f>D79+D76+D70+D62+D56+D48+D41+D33+D28</f>
        <v>201.41666666666666</v>
      </c>
      <c r="E84" s="14"/>
      <c r="F84" s="14"/>
      <c r="G84" s="47">
        <f t="shared" ref="G84" si="2">D84-C84</f>
        <v>1.9166666666666572</v>
      </c>
      <c r="H84" s="38"/>
      <c r="J84" s="6"/>
      <c r="K84" s="6"/>
      <c r="L84" s="6"/>
      <c r="M84" s="6"/>
      <c r="N84" s="6"/>
      <c r="O84" s="6"/>
      <c r="P84"/>
      <c r="Q84"/>
      <c r="R84"/>
      <c r="S84"/>
      <c r="T84"/>
      <c r="U84"/>
      <c r="V84"/>
      <c r="W84"/>
      <c r="X84"/>
      <c r="Y84"/>
      <c r="Z84"/>
      <c r="AA84"/>
      <c r="AB84"/>
      <c r="AC84"/>
      <c r="AD84"/>
      <c r="AE84"/>
      <c r="AF84"/>
      <c r="AG84"/>
      <c r="AH84"/>
      <c r="AI84"/>
      <c r="AJ84"/>
      <c r="AK84"/>
      <c r="AL84"/>
      <c r="AM84"/>
      <c r="AN84"/>
    </row>
    <row r="85" spans="1:40">
      <c r="B85" s="6"/>
      <c r="C85" s="14"/>
      <c r="D85" s="14"/>
      <c r="E85" s="14"/>
      <c r="F85" s="14"/>
      <c r="G85" s="14"/>
      <c r="H85" s="31"/>
      <c r="I85" s="6"/>
      <c r="J85" s="6"/>
      <c r="K85" s="6"/>
      <c r="L85" s="6"/>
      <c r="M85" s="6"/>
      <c r="N85" s="6"/>
      <c r="O85" s="6"/>
      <c r="Q85"/>
    </row>
    <row r="86" spans="1:40">
      <c r="B86" s="6"/>
      <c r="E86" s="6"/>
      <c r="F86" s="6"/>
      <c r="G86" s="6"/>
      <c r="H86" s="53" t="s">
        <v>151</v>
      </c>
      <c r="I86" s="6"/>
      <c r="J86" s="6"/>
      <c r="K86" s="6"/>
      <c r="L86" s="6"/>
      <c r="M86" s="6"/>
      <c r="N86" s="6"/>
      <c r="O86" s="6"/>
      <c r="Q86"/>
    </row>
    <row r="87" spans="1:40">
      <c r="H87" s="35" t="s">
        <v>152</v>
      </c>
      <c r="I87" s="36">
        <v>9</v>
      </c>
      <c r="Q87"/>
    </row>
    <row r="88" spans="1:40">
      <c r="H88" s="35" t="s">
        <v>153</v>
      </c>
      <c r="I88" s="36">
        <v>7</v>
      </c>
      <c r="Q88"/>
    </row>
    <row r="89" spans="1:40">
      <c r="H89" s="35" t="s">
        <v>154</v>
      </c>
      <c r="I89" s="36">
        <v>7</v>
      </c>
      <c r="Q89"/>
    </row>
    <row r="90" spans="1:40">
      <c r="I90" s="54">
        <f>I87+I88+I89</f>
        <v>23</v>
      </c>
      <c r="Q90"/>
    </row>
    <row r="91" spans="1:40">
      <c r="Q91"/>
    </row>
    <row r="92" spans="1:40">
      <c r="H92" s="53" t="s">
        <v>155</v>
      </c>
      <c r="Q92"/>
    </row>
    <row r="93" spans="1:40">
      <c r="H93" s="35" t="s">
        <v>156</v>
      </c>
      <c r="I93" s="36">
        <v>-7</v>
      </c>
      <c r="Q93"/>
    </row>
    <row r="94" spans="1:40">
      <c r="H94" s="35" t="s">
        <v>157</v>
      </c>
      <c r="I94" s="36">
        <v>-11</v>
      </c>
      <c r="Q94"/>
    </row>
    <row r="95" spans="1:40">
      <c r="H95" s="35" t="s">
        <v>158</v>
      </c>
      <c r="I95" s="36">
        <v>-5</v>
      </c>
      <c r="J95" s="56" t="s">
        <v>159</v>
      </c>
      <c r="Q95"/>
    </row>
    <row r="96" spans="1:40">
      <c r="I96" s="54">
        <f>I93+I94+I95</f>
        <v>-23</v>
      </c>
      <c r="Q96"/>
    </row>
    <row r="97" spans="8:17">
      <c r="Q97"/>
    </row>
    <row r="98" spans="8:17">
      <c r="H98" s="35" t="s">
        <v>160</v>
      </c>
      <c r="I98" s="55">
        <v>2</v>
      </c>
      <c r="Q98"/>
    </row>
    <row r="99" spans="8:17">
      <c r="Q99"/>
    </row>
    <row r="100" spans="8:17">
      <c r="H100" s="57" t="s">
        <v>161</v>
      </c>
      <c r="I100" s="58">
        <f>I90+I96+I98</f>
        <v>2</v>
      </c>
      <c r="Q100"/>
    </row>
    <row r="101" spans="8:17">
      <c r="Q101"/>
    </row>
    <row r="102" spans="8:17">
      <c r="Q102"/>
    </row>
    <row r="103" spans="8:17">
      <c r="Q103"/>
    </row>
    <row r="104" spans="8:17">
      <c r="Q104"/>
    </row>
    <row r="105" spans="8:17">
      <c r="Q105"/>
    </row>
    <row r="106" spans="8:17">
      <c r="Q106"/>
    </row>
    <row r="107" spans="8:17">
      <c r="Q107"/>
    </row>
    <row r="108" spans="8:17">
      <c r="Q108"/>
    </row>
    <row r="109" spans="8:17">
      <c r="Q109"/>
    </row>
    <row r="110" spans="8:17">
      <c r="Q110"/>
    </row>
    <row r="111" spans="8:17">
      <c r="Q111"/>
    </row>
    <row r="112" spans="8:17">
      <c r="Q112"/>
    </row>
    <row r="113" spans="3:17">
      <c r="Q113"/>
    </row>
    <row r="114" spans="3:17">
      <c r="Q114"/>
    </row>
    <row r="115" spans="3:17">
      <c r="Q115"/>
    </row>
    <row r="116" spans="3:17">
      <c r="Q116"/>
    </row>
    <row r="118" spans="3:17">
      <c r="C118" s="32">
        <f>C84-C79-C76-C70-C62-C56-C48-C41-C33-C28</f>
        <v>0</v>
      </c>
      <c r="D118" s="32">
        <f>D84-D79-D76-D70-D62-D56-D48-D41-D33-D28</f>
        <v>0</v>
      </c>
    </row>
    <row r="119" spans="3:17">
      <c r="C119" s="33">
        <f>C78+C72+C73+C74+C75+C64+C65+C66+C67+C68+C69+C58+C59+C60+C61+C49+C50+C51+C52+C53+C54+C55+C43+C44+C45+C46+C47+C35+C36+C37+C38+C39+C40+C30+C31+C32+SUM(C7:C27)</f>
        <v>199.5</v>
      </c>
      <c r="D119" s="33">
        <f>D78+D72+D73+D74+D75+D64+D65+D66+D67+D68+D69+D58+D59+D60+D61+D49+D50+D51+D52+D53+D54+D55+D43+D44+D45+D46+D47+D35+D36+D37+D38+D39+D40+D30+D31+D32+SUM(D7:D27)</f>
        <v>201.41666666666666</v>
      </c>
    </row>
    <row r="120" spans="3:17" ht="15.75" thickBot="1"/>
    <row r="121" spans="3:17" ht="15.75" thickBot="1">
      <c r="C121" s="34">
        <v>199.91200000000001</v>
      </c>
      <c r="D121" s="34">
        <v>201.41666666666666</v>
      </c>
    </row>
  </sheetData>
  <mergeCells count="3">
    <mergeCell ref="B6:B7"/>
    <mergeCell ref="J78:O78"/>
    <mergeCell ref="C5:D5"/>
  </mergeCells>
  <pageMargins left="0.7" right="0.7" top="0.75" bottom="0.75" header="0.3" footer="0.3"/>
  <pageSetup orientation="portrait" horizontalDpi="90" verticalDpi="9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C2B3-640D-4EBA-A588-88F4AE1018B9}">
  <dimension ref="A1:I211"/>
  <sheetViews>
    <sheetView showGridLines="0" zoomScaleNormal="100" workbookViewId="0">
      <pane ySplit="4" topLeftCell="A198" activePane="bottomLeft" state="frozen"/>
      <selection activeCell="U12" sqref="U12"/>
      <selection pane="bottomLeft" activeCell="E203" sqref="E203"/>
    </sheetView>
  </sheetViews>
  <sheetFormatPr defaultColWidth="9.140625" defaultRowHeight="18.75"/>
  <cols>
    <col min="1" max="1" width="14.85546875" style="78" customWidth="1"/>
    <col min="2" max="3" width="18" style="78" customWidth="1"/>
    <col min="4" max="4" width="17.85546875" style="78" customWidth="1"/>
    <col min="5" max="5" width="38.42578125" style="101" customWidth="1"/>
    <col min="6" max="6" width="19.7109375" style="113" hidden="1" customWidth="1"/>
    <col min="7" max="7" width="19.5703125" style="113" customWidth="1"/>
    <col min="8" max="8" width="87.28515625" style="114" customWidth="1"/>
    <col min="9" max="9" width="142.7109375" style="115" customWidth="1"/>
    <col min="10" max="16384" width="9.140625" style="101"/>
  </cols>
  <sheetData>
    <row r="1" spans="1:9" s="67" customFormat="1">
      <c r="B1" s="68" t="s">
        <v>162</v>
      </c>
      <c r="D1" s="69"/>
      <c r="H1" s="70"/>
      <c r="I1" s="71"/>
    </row>
    <row r="2" spans="1:9" s="67" customFormat="1">
      <c r="B2" s="72">
        <v>45348</v>
      </c>
      <c r="D2" s="69"/>
      <c r="H2" s="70"/>
      <c r="I2" s="71"/>
    </row>
    <row r="4" spans="1:9" s="77" customFormat="1" ht="30">
      <c r="A4" s="73" t="s">
        <v>163</v>
      </c>
      <c r="B4" s="73" t="s">
        <v>4</v>
      </c>
      <c r="C4" s="73" t="s">
        <v>6</v>
      </c>
      <c r="D4" s="73" t="s">
        <v>164</v>
      </c>
      <c r="E4" s="73" t="s">
        <v>11</v>
      </c>
      <c r="F4" s="74" t="s">
        <v>2</v>
      </c>
      <c r="G4" s="74" t="s">
        <v>165</v>
      </c>
      <c r="H4" s="75" t="s">
        <v>166</v>
      </c>
      <c r="I4" s="76" t="s">
        <v>167</v>
      </c>
    </row>
    <row r="5" spans="1:9" s="77" customFormat="1" ht="47.25">
      <c r="A5" s="78" t="s">
        <v>12</v>
      </c>
      <c r="B5" s="78" t="s">
        <v>20</v>
      </c>
      <c r="C5" s="78"/>
      <c r="D5" s="83" t="s">
        <v>168</v>
      </c>
      <c r="E5" s="80" t="s">
        <v>169</v>
      </c>
      <c r="F5" s="81"/>
      <c r="G5" s="81">
        <v>3961842.4199999981</v>
      </c>
      <c r="H5" s="84" t="s">
        <v>21</v>
      </c>
      <c r="I5" s="85" t="s">
        <v>170</v>
      </c>
    </row>
    <row r="6" spans="1:9" s="77" customFormat="1" ht="47.25">
      <c r="A6" s="78" t="s">
        <v>12</v>
      </c>
      <c r="B6" s="78" t="s">
        <v>18</v>
      </c>
      <c r="C6" s="78"/>
      <c r="D6" s="83" t="s">
        <v>171</v>
      </c>
      <c r="E6" s="80" t="s">
        <v>172</v>
      </c>
      <c r="F6" s="81"/>
      <c r="G6" s="81">
        <v>19946.510000000002</v>
      </c>
      <c r="H6" s="84" t="s">
        <v>21</v>
      </c>
      <c r="I6" s="85" t="s">
        <v>170</v>
      </c>
    </row>
    <row r="7" spans="1:9" s="77" customFormat="1" ht="47.25">
      <c r="A7" s="78" t="s">
        <v>12</v>
      </c>
      <c r="B7" s="78" t="s">
        <v>18</v>
      </c>
      <c r="C7" s="78"/>
      <c r="D7" s="83" t="s">
        <v>173</v>
      </c>
      <c r="E7" s="80" t="s">
        <v>174</v>
      </c>
      <c r="F7" s="81"/>
      <c r="G7" s="81">
        <v>729456.35</v>
      </c>
      <c r="H7" s="84" t="s">
        <v>21</v>
      </c>
      <c r="I7" s="85" t="s">
        <v>170</v>
      </c>
    </row>
    <row r="8" spans="1:9" s="77" customFormat="1" ht="47.25">
      <c r="A8" s="78" t="s">
        <v>12</v>
      </c>
      <c r="B8" s="78" t="s">
        <v>18</v>
      </c>
      <c r="C8" s="78"/>
      <c r="D8" s="83" t="s">
        <v>175</v>
      </c>
      <c r="E8" s="80" t="s">
        <v>176</v>
      </c>
      <c r="F8" s="81"/>
      <c r="G8" s="81">
        <v>366169.97999999992</v>
      </c>
      <c r="H8" s="84" t="s">
        <v>21</v>
      </c>
      <c r="I8" s="85" t="s">
        <v>170</v>
      </c>
    </row>
    <row r="9" spans="1:9" s="77" customFormat="1" ht="47.25">
      <c r="A9" s="78" t="s">
        <v>12</v>
      </c>
      <c r="B9" s="78" t="s">
        <v>18</v>
      </c>
      <c r="C9" s="78"/>
      <c r="D9" s="83" t="s">
        <v>177</v>
      </c>
      <c r="E9" s="80" t="s">
        <v>178</v>
      </c>
      <c r="F9" s="81"/>
      <c r="G9" s="81">
        <v>674.99</v>
      </c>
      <c r="H9" s="84" t="s">
        <v>21</v>
      </c>
      <c r="I9" s="85" t="s">
        <v>170</v>
      </c>
    </row>
    <row r="10" spans="1:9" s="77" customFormat="1" ht="47.25">
      <c r="A10" s="78" t="s">
        <v>12</v>
      </c>
      <c r="B10" s="78" t="s">
        <v>18</v>
      </c>
      <c r="C10" s="78"/>
      <c r="D10" s="83" t="s">
        <v>179</v>
      </c>
      <c r="E10" s="80" t="s">
        <v>180</v>
      </c>
      <c r="F10" s="81"/>
      <c r="G10" s="81">
        <v>11311.11</v>
      </c>
      <c r="H10" s="84" t="s">
        <v>21</v>
      </c>
      <c r="I10" s="85" t="s">
        <v>170</v>
      </c>
    </row>
    <row r="11" spans="1:9" s="77" customFormat="1" ht="47.25">
      <c r="A11" s="78" t="s">
        <v>12</v>
      </c>
      <c r="B11" s="78" t="s">
        <v>18</v>
      </c>
      <c r="C11" s="78"/>
      <c r="D11" s="83" t="s">
        <v>181</v>
      </c>
      <c r="E11" s="80" t="s">
        <v>182</v>
      </c>
      <c r="F11" s="81"/>
      <c r="G11" s="81">
        <v>45671.139999999992</v>
      </c>
      <c r="H11" s="84" t="s">
        <v>21</v>
      </c>
      <c r="I11" s="85" t="s">
        <v>170</v>
      </c>
    </row>
    <row r="12" spans="1:9" s="77" customFormat="1" ht="47.25">
      <c r="A12" s="78" t="s">
        <v>12</v>
      </c>
      <c r="B12" s="78" t="s">
        <v>18</v>
      </c>
      <c r="C12" s="78"/>
      <c r="D12" s="83" t="s">
        <v>183</v>
      </c>
      <c r="E12" s="80" t="s">
        <v>184</v>
      </c>
      <c r="F12" s="81"/>
      <c r="G12" s="81">
        <v>55698.82</v>
      </c>
      <c r="H12" s="84" t="s">
        <v>21</v>
      </c>
      <c r="I12" s="85" t="s">
        <v>170</v>
      </c>
    </row>
    <row r="13" spans="1:9" s="77" customFormat="1" ht="47.25">
      <c r="A13" s="78" t="s">
        <v>12</v>
      </c>
      <c r="B13" s="78" t="s">
        <v>20</v>
      </c>
      <c r="C13" s="78"/>
      <c r="D13" s="83" t="s">
        <v>185</v>
      </c>
      <c r="E13" s="80" t="s">
        <v>186</v>
      </c>
      <c r="F13" s="81"/>
      <c r="G13" s="81">
        <v>41879.46</v>
      </c>
      <c r="H13" s="84" t="s">
        <v>21</v>
      </c>
      <c r="I13" s="85" t="s">
        <v>170</v>
      </c>
    </row>
    <row r="14" spans="1:9" s="77" customFormat="1" ht="47.25">
      <c r="A14" s="78" t="s">
        <v>12</v>
      </c>
      <c r="B14" s="78" t="s">
        <v>22</v>
      </c>
      <c r="C14" s="78"/>
      <c r="D14" s="83" t="s">
        <v>187</v>
      </c>
      <c r="E14" s="80" t="s">
        <v>188</v>
      </c>
      <c r="F14" s="81"/>
      <c r="G14" s="81">
        <v>465379.2</v>
      </c>
      <c r="H14" s="84" t="s">
        <v>21</v>
      </c>
      <c r="I14" s="85" t="s">
        <v>170</v>
      </c>
    </row>
    <row r="15" spans="1:9" s="77" customFormat="1" ht="47.25">
      <c r="A15" s="78" t="s">
        <v>12</v>
      </c>
      <c r="B15" s="78" t="s">
        <v>22</v>
      </c>
      <c r="C15" s="78"/>
      <c r="D15" s="83" t="s">
        <v>189</v>
      </c>
      <c r="E15" s="80" t="s">
        <v>190</v>
      </c>
      <c r="F15" s="81"/>
      <c r="G15" s="81">
        <v>297594.18000000011</v>
      </c>
      <c r="H15" s="84" t="s">
        <v>21</v>
      </c>
      <c r="I15" s="85" t="s">
        <v>170</v>
      </c>
    </row>
    <row r="16" spans="1:9" s="77" customFormat="1" ht="47.25">
      <c r="A16" s="78" t="s">
        <v>12</v>
      </c>
      <c r="B16" s="78" t="s">
        <v>22</v>
      </c>
      <c r="C16" s="78"/>
      <c r="D16" s="83" t="s">
        <v>191</v>
      </c>
      <c r="E16" s="80" t="s">
        <v>192</v>
      </c>
      <c r="F16" s="81"/>
      <c r="G16" s="81">
        <v>48334.790000000008</v>
      </c>
      <c r="H16" s="84" t="s">
        <v>21</v>
      </c>
      <c r="I16" s="85" t="s">
        <v>170</v>
      </c>
    </row>
    <row r="17" spans="1:9" s="77" customFormat="1" ht="47.25">
      <c r="A17" s="78" t="s">
        <v>12</v>
      </c>
      <c r="B17" s="78" t="s">
        <v>22</v>
      </c>
      <c r="C17" s="78"/>
      <c r="D17" s="83" t="s">
        <v>193</v>
      </c>
      <c r="E17" s="80" t="s">
        <v>194</v>
      </c>
      <c r="F17" s="81"/>
      <c r="G17" s="81">
        <v>12795.009999999998</v>
      </c>
      <c r="H17" s="84" t="s">
        <v>21</v>
      </c>
      <c r="I17" s="85" t="s">
        <v>170</v>
      </c>
    </row>
    <row r="18" spans="1:9" s="77" customFormat="1" ht="47.25">
      <c r="A18" s="78" t="s">
        <v>12</v>
      </c>
      <c r="B18" s="78" t="s">
        <v>22</v>
      </c>
      <c r="C18" s="78"/>
      <c r="D18" s="83" t="s">
        <v>195</v>
      </c>
      <c r="E18" s="80" t="s">
        <v>196</v>
      </c>
      <c r="F18" s="81"/>
      <c r="G18" s="81">
        <v>9242.81</v>
      </c>
      <c r="H18" s="84" t="s">
        <v>21</v>
      </c>
      <c r="I18" s="85" t="s">
        <v>170</v>
      </c>
    </row>
    <row r="19" spans="1:9" s="77" customFormat="1" ht="47.25">
      <c r="A19" s="78" t="s">
        <v>12</v>
      </c>
      <c r="B19" s="78" t="s">
        <v>22</v>
      </c>
      <c r="C19" s="78"/>
      <c r="D19" s="83" t="s">
        <v>197</v>
      </c>
      <c r="E19" s="80" t="s">
        <v>198</v>
      </c>
      <c r="F19" s="81"/>
      <c r="G19" s="81">
        <v>-1.4551915228366852E-11</v>
      </c>
      <c r="H19" s="84" t="s">
        <v>21</v>
      </c>
      <c r="I19" s="85" t="s">
        <v>170</v>
      </c>
    </row>
    <row r="20" spans="1:9" s="77" customFormat="1" ht="47.25">
      <c r="A20" s="78" t="s">
        <v>13</v>
      </c>
      <c r="B20" s="78" t="s">
        <v>18</v>
      </c>
      <c r="C20" s="78"/>
      <c r="D20" s="83" t="s">
        <v>199</v>
      </c>
      <c r="E20" s="87" t="s">
        <v>200</v>
      </c>
      <c r="F20" s="81"/>
      <c r="G20" s="81">
        <v>1908329.18</v>
      </c>
      <c r="H20" s="84" t="s">
        <v>21</v>
      </c>
      <c r="I20" s="85" t="s">
        <v>170</v>
      </c>
    </row>
    <row r="21" spans="1:9" s="77" customFormat="1" ht="47.25">
      <c r="A21" s="78" t="s">
        <v>13</v>
      </c>
      <c r="B21" s="78" t="s">
        <v>18</v>
      </c>
      <c r="C21" s="78"/>
      <c r="D21" s="83" t="s">
        <v>201</v>
      </c>
      <c r="E21" s="87" t="s">
        <v>202</v>
      </c>
      <c r="F21" s="81"/>
      <c r="G21" s="81">
        <v>1494993.6</v>
      </c>
      <c r="H21" s="84" t="s">
        <v>21</v>
      </c>
      <c r="I21" s="85" t="s">
        <v>170</v>
      </c>
    </row>
    <row r="22" spans="1:9" s="77" customFormat="1" ht="47.25">
      <c r="A22" s="78" t="s">
        <v>13</v>
      </c>
      <c r="B22" s="78" t="s">
        <v>18</v>
      </c>
      <c r="C22" s="78"/>
      <c r="D22" s="83" t="s">
        <v>173</v>
      </c>
      <c r="E22" s="87" t="s">
        <v>174</v>
      </c>
      <c r="F22" s="81"/>
      <c r="G22" s="81">
        <v>-153341.60999999999</v>
      </c>
      <c r="H22" s="84" t="s">
        <v>21</v>
      </c>
      <c r="I22" s="85" t="s">
        <v>170</v>
      </c>
    </row>
    <row r="23" spans="1:9" s="77" customFormat="1" ht="47.25">
      <c r="A23" s="78" t="s">
        <v>13</v>
      </c>
      <c r="B23" s="78" t="s">
        <v>18</v>
      </c>
      <c r="C23" s="78"/>
      <c r="D23" s="83" t="s">
        <v>175</v>
      </c>
      <c r="E23" s="87" t="s">
        <v>176</v>
      </c>
      <c r="F23" s="81"/>
      <c r="G23" s="81">
        <v>24738.360000000073</v>
      </c>
      <c r="H23" s="84" t="s">
        <v>21</v>
      </c>
      <c r="I23" s="85" t="s">
        <v>170</v>
      </c>
    </row>
    <row r="24" spans="1:9" s="77" customFormat="1" ht="47.25">
      <c r="A24" s="78" t="s">
        <v>13</v>
      </c>
      <c r="B24" s="78" t="s">
        <v>18</v>
      </c>
      <c r="C24" s="78"/>
      <c r="D24" s="83" t="s">
        <v>203</v>
      </c>
      <c r="E24" s="87" t="s">
        <v>204</v>
      </c>
      <c r="F24" s="81"/>
      <c r="G24" s="81">
        <v>279782.5</v>
      </c>
      <c r="H24" s="84" t="s">
        <v>21</v>
      </c>
      <c r="I24" s="85" t="s">
        <v>170</v>
      </c>
    </row>
    <row r="25" spans="1:9" s="77" customFormat="1" ht="47.25">
      <c r="A25" s="78" t="s">
        <v>13</v>
      </c>
      <c r="B25" s="78" t="s">
        <v>18</v>
      </c>
      <c r="C25" s="78"/>
      <c r="D25" s="83" t="s">
        <v>205</v>
      </c>
      <c r="E25" s="87" t="s">
        <v>206</v>
      </c>
      <c r="F25" s="81"/>
      <c r="G25" s="81">
        <v>240236.43</v>
      </c>
      <c r="H25" s="84" t="s">
        <v>21</v>
      </c>
      <c r="I25" s="85" t="s">
        <v>170</v>
      </c>
    </row>
    <row r="26" spans="1:9" s="77" customFormat="1" ht="47.25">
      <c r="A26" s="78" t="s">
        <v>13</v>
      </c>
      <c r="B26" s="78" t="s">
        <v>18</v>
      </c>
      <c r="C26" s="78"/>
      <c r="D26" s="83" t="s">
        <v>207</v>
      </c>
      <c r="E26" s="87" t="s">
        <v>208</v>
      </c>
      <c r="F26" s="81"/>
      <c r="G26" s="81">
        <v>178657.54000000004</v>
      </c>
      <c r="H26" s="84" t="s">
        <v>21</v>
      </c>
      <c r="I26" s="85" t="s">
        <v>170</v>
      </c>
    </row>
    <row r="27" spans="1:9" s="77" customFormat="1" ht="47.25">
      <c r="A27" s="78" t="s">
        <v>13</v>
      </c>
      <c r="B27" s="78" t="s">
        <v>18</v>
      </c>
      <c r="C27" s="78"/>
      <c r="D27" s="83" t="s">
        <v>209</v>
      </c>
      <c r="E27" s="87" t="s">
        <v>210</v>
      </c>
      <c r="F27" s="81"/>
      <c r="G27" s="81">
        <v>131208.72</v>
      </c>
      <c r="H27" s="84" t="s">
        <v>21</v>
      </c>
      <c r="I27" s="85" t="s">
        <v>170</v>
      </c>
    </row>
    <row r="28" spans="1:9" s="77" customFormat="1" ht="47.25">
      <c r="A28" s="78" t="s">
        <v>13</v>
      </c>
      <c r="B28" s="78" t="s">
        <v>18</v>
      </c>
      <c r="C28" s="78"/>
      <c r="D28" s="83" t="s">
        <v>183</v>
      </c>
      <c r="E28" s="87" t="s">
        <v>184</v>
      </c>
      <c r="F28" s="81"/>
      <c r="G28" s="81">
        <v>58340.159999999996</v>
      </c>
      <c r="H28" s="84" t="s">
        <v>21</v>
      </c>
      <c r="I28" s="85" t="s">
        <v>170</v>
      </c>
    </row>
    <row r="29" spans="1:9" s="77" customFormat="1" ht="47.25">
      <c r="A29" s="78" t="s">
        <v>13</v>
      </c>
      <c r="B29" s="78" t="s">
        <v>18</v>
      </c>
      <c r="C29" s="78"/>
      <c r="D29" s="83" t="s">
        <v>211</v>
      </c>
      <c r="E29" s="87" t="s">
        <v>212</v>
      </c>
      <c r="F29" s="81"/>
      <c r="G29" s="81">
        <v>74328.290000000037</v>
      </c>
      <c r="H29" s="84" t="s">
        <v>21</v>
      </c>
      <c r="I29" s="85" t="s">
        <v>170</v>
      </c>
    </row>
    <row r="30" spans="1:9" s="77" customFormat="1" ht="47.25">
      <c r="A30" s="78" t="s">
        <v>13</v>
      </c>
      <c r="B30" s="78" t="s">
        <v>18</v>
      </c>
      <c r="C30" s="78"/>
      <c r="D30" s="83" t="s">
        <v>213</v>
      </c>
      <c r="E30" s="87" t="s">
        <v>214</v>
      </c>
      <c r="F30" s="81"/>
      <c r="G30" s="81">
        <v>29661.199999999997</v>
      </c>
      <c r="H30" s="84" t="s">
        <v>21</v>
      </c>
      <c r="I30" s="85" t="s">
        <v>170</v>
      </c>
    </row>
    <row r="31" spans="1:9" s="77" customFormat="1" ht="47.25">
      <c r="A31" s="78" t="s">
        <v>13</v>
      </c>
      <c r="B31" s="78" t="s">
        <v>20</v>
      </c>
      <c r="C31" s="78"/>
      <c r="D31" s="83" t="s">
        <v>168</v>
      </c>
      <c r="E31" s="87" t="s">
        <v>169</v>
      </c>
      <c r="F31" s="81"/>
      <c r="G31" s="81">
        <v>3463694.1699999995</v>
      </c>
      <c r="H31" s="84" t="s">
        <v>21</v>
      </c>
      <c r="I31" s="85" t="s">
        <v>170</v>
      </c>
    </row>
    <row r="32" spans="1:9" s="77" customFormat="1" ht="47.25">
      <c r="A32" s="78" t="s">
        <v>13</v>
      </c>
      <c r="B32" s="78" t="s">
        <v>20</v>
      </c>
      <c r="C32" s="78"/>
      <c r="D32" s="83" t="s">
        <v>215</v>
      </c>
      <c r="E32" s="87" t="s">
        <v>216</v>
      </c>
      <c r="F32" s="81"/>
      <c r="G32" s="81">
        <v>1196355.0499999998</v>
      </c>
      <c r="H32" s="84" t="s">
        <v>21</v>
      </c>
      <c r="I32" s="85" t="s">
        <v>170</v>
      </c>
    </row>
    <row r="33" spans="1:9" s="77" customFormat="1" ht="47.25">
      <c r="A33" s="78" t="s">
        <v>13</v>
      </c>
      <c r="B33" s="78" t="s">
        <v>20</v>
      </c>
      <c r="C33" s="78"/>
      <c r="D33" s="83" t="s">
        <v>185</v>
      </c>
      <c r="E33" s="87" t="s">
        <v>186</v>
      </c>
      <c r="F33" s="81"/>
      <c r="G33" s="81">
        <v>16875.559999999998</v>
      </c>
      <c r="H33" s="84" t="s">
        <v>21</v>
      </c>
      <c r="I33" s="85" t="s">
        <v>170</v>
      </c>
    </row>
    <row r="34" spans="1:9" s="77" customFormat="1" ht="47.25">
      <c r="A34" s="78" t="s">
        <v>13</v>
      </c>
      <c r="B34" s="78" t="s">
        <v>22</v>
      </c>
      <c r="C34" s="78"/>
      <c r="D34" s="83" t="s">
        <v>217</v>
      </c>
      <c r="E34" s="87" t="s">
        <v>218</v>
      </c>
      <c r="F34" s="81"/>
      <c r="G34" s="81">
        <v>365544.47000000003</v>
      </c>
      <c r="H34" s="84" t="s">
        <v>21</v>
      </c>
      <c r="I34" s="85" t="s">
        <v>170</v>
      </c>
    </row>
    <row r="35" spans="1:9" s="77" customFormat="1" ht="47.25">
      <c r="A35" s="78" t="s">
        <v>13</v>
      </c>
      <c r="B35" s="78" t="s">
        <v>22</v>
      </c>
      <c r="C35" s="78"/>
      <c r="D35" s="83" t="s">
        <v>187</v>
      </c>
      <c r="E35" s="87" t="s">
        <v>188</v>
      </c>
      <c r="F35" s="81"/>
      <c r="G35" s="81">
        <v>283148.71999999997</v>
      </c>
      <c r="H35" s="84" t="s">
        <v>21</v>
      </c>
      <c r="I35" s="85" t="s">
        <v>170</v>
      </c>
    </row>
    <row r="36" spans="1:9" s="77" customFormat="1" ht="47.25">
      <c r="A36" s="78" t="s">
        <v>13</v>
      </c>
      <c r="B36" s="78" t="s">
        <v>22</v>
      </c>
      <c r="C36" s="78"/>
      <c r="D36" s="83" t="s">
        <v>189</v>
      </c>
      <c r="E36" s="87" t="s">
        <v>190</v>
      </c>
      <c r="F36" s="81"/>
      <c r="G36" s="81">
        <v>-2811.3300000000013</v>
      </c>
      <c r="H36" s="84" t="s">
        <v>21</v>
      </c>
      <c r="I36" s="85" t="s">
        <v>170</v>
      </c>
    </row>
    <row r="37" spans="1:9" s="77" customFormat="1" ht="47.25">
      <c r="A37" s="78" t="s">
        <v>13</v>
      </c>
      <c r="B37" s="78" t="s">
        <v>22</v>
      </c>
      <c r="C37" s="78"/>
      <c r="D37" s="83" t="s">
        <v>193</v>
      </c>
      <c r="E37" s="87" t="s">
        <v>194</v>
      </c>
      <c r="F37" s="81"/>
      <c r="G37" s="81">
        <v>-12795.04</v>
      </c>
      <c r="H37" s="84" t="s">
        <v>21</v>
      </c>
      <c r="I37" s="85" t="s">
        <v>170</v>
      </c>
    </row>
    <row r="38" spans="1:9" s="77" customFormat="1" ht="47.25">
      <c r="A38" s="78" t="s">
        <v>14</v>
      </c>
      <c r="B38" s="78" t="s">
        <v>18</v>
      </c>
      <c r="C38" s="78" t="str">
        <f t="shared" ref="C38:C62" si="0">IF(F38=G38," ","Yes")</f>
        <v xml:space="preserve"> </v>
      </c>
      <c r="D38" s="83" t="s">
        <v>219</v>
      </c>
      <c r="E38" s="80" t="s">
        <v>220</v>
      </c>
      <c r="F38" s="81">
        <v>600000</v>
      </c>
      <c r="G38" s="81">
        <v>600000</v>
      </c>
      <c r="H38" s="84" t="s">
        <v>21</v>
      </c>
      <c r="I38" s="85" t="s">
        <v>170</v>
      </c>
    </row>
    <row r="39" spans="1:9" s="77" customFormat="1" ht="47.25">
      <c r="A39" s="78" t="s">
        <v>14</v>
      </c>
      <c r="B39" s="78" t="s">
        <v>18</v>
      </c>
      <c r="C39" s="78" t="str">
        <f t="shared" si="0"/>
        <v xml:space="preserve"> </v>
      </c>
      <c r="D39" s="83" t="s">
        <v>221</v>
      </c>
      <c r="E39" s="80" t="s">
        <v>222</v>
      </c>
      <c r="F39" s="81">
        <v>75000</v>
      </c>
      <c r="G39" s="81">
        <v>75000</v>
      </c>
      <c r="H39" s="84" t="s">
        <v>21</v>
      </c>
      <c r="I39" s="85" t="s">
        <v>170</v>
      </c>
    </row>
    <row r="40" spans="1:9" s="77" customFormat="1" ht="47.25">
      <c r="A40" s="78" t="s">
        <v>14</v>
      </c>
      <c r="B40" s="78" t="s">
        <v>18</v>
      </c>
      <c r="C40" s="78" t="str">
        <f t="shared" si="0"/>
        <v xml:space="preserve"> </v>
      </c>
      <c r="D40" s="83" t="s">
        <v>223</v>
      </c>
      <c r="E40" s="80" t="s">
        <v>224</v>
      </c>
      <c r="F40" s="81">
        <v>50000</v>
      </c>
      <c r="G40" s="81">
        <v>50000</v>
      </c>
      <c r="H40" s="84" t="s">
        <v>21</v>
      </c>
      <c r="I40" s="85" t="s">
        <v>170</v>
      </c>
    </row>
    <row r="41" spans="1:9" s="77" customFormat="1" ht="47.25">
      <c r="A41" s="78" t="s">
        <v>14</v>
      </c>
      <c r="B41" s="78" t="s">
        <v>20</v>
      </c>
      <c r="C41" s="78" t="str">
        <f t="shared" si="0"/>
        <v xml:space="preserve"> </v>
      </c>
      <c r="D41" s="83" t="s">
        <v>225</v>
      </c>
      <c r="E41" s="80" t="s">
        <v>226</v>
      </c>
      <c r="F41" s="81">
        <v>6699999.9999999981</v>
      </c>
      <c r="G41" s="81">
        <v>6700000</v>
      </c>
      <c r="H41" s="84" t="s">
        <v>21</v>
      </c>
      <c r="I41" s="85" t="s">
        <v>170</v>
      </c>
    </row>
    <row r="42" spans="1:9" s="77" customFormat="1" ht="47.25">
      <c r="A42" s="78" t="s">
        <v>14</v>
      </c>
      <c r="B42" s="78" t="s">
        <v>20</v>
      </c>
      <c r="C42" s="78" t="str">
        <f t="shared" si="0"/>
        <v>Yes</v>
      </c>
      <c r="D42" s="83" t="s">
        <v>227</v>
      </c>
      <c r="E42" s="80" t="s">
        <v>228</v>
      </c>
      <c r="F42" s="81">
        <v>2300000</v>
      </c>
      <c r="G42" s="81">
        <v>1453000</v>
      </c>
      <c r="H42" s="84" t="s">
        <v>21</v>
      </c>
      <c r="I42" s="85" t="s">
        <v>170</v>
      </c>
    </row>
    <row r="43" spans="1:9" s="77" customFormat="1" ht="47.25">
      <c r="A43" s="78" t="s">
        <v>14</v>
      </c>
      <c r="B43" s="78" t="s">
        <v>20</v>
      </c>
      <c r="C43" s="78" t="str">
        <f t="shared" si="0"/>
        <v xml:space="preserve"> </v>
      </c>
      <c r="D43" s="83" t="s">
        <v>229</v>
      </c>
      <c r="E43" s="80" t="s">
        <v>230</v>
      </c>
      <c r="F43" s="81">
        <v>500000</v>
      </c>
      <c r="G43" s="81">
        <v>500000</v>
      </c>
      <c r="H43" s="84" t="s">
        <v>21</v>
      </c>
      <c r="I43" s="85" t="s">
        <v>170</v>
      </c>
    </row>
    <row r="44" spans="1:9" s="77" customFormat="1" ht="47.25">
      <c r="A44" s="78" t="s">
        <v>14</v>
      </c>
      <c r="B44" s="78" t="s">
        <v>20</v>
      </c>
      <c r="C44" s="78" t="str">
        <f t="shared" si="0"/>
        <v>Yes</v>
      </c>
      <c r="D44" s="83" t="s">
        <v>231</v>
      </c>
      <c r="E44" s="80" t="s">
        <v>232</v>
      </c>
      <c r="F44" s="81">
        <v>330280</v>
      </c>
      <c r="G44" s="81">
        <v>209000</v>
      </c>
      <c r="H44" s="84" t="s">
        <v>21</v>
      </c>
      <c r="I44" s="85" t="s">
        <v>170</v>
      </c>
    </row>
    <row r="45" spans="1:9" s="77" customFormat="1" ht="47.25">
      <c r="A45" s="78" t="s">
        <v>14</v>
      </c>
      <c r="B45" s="78" t="s">
        <v>20</v>
      </c>
      <c r="C45" s="78" t="str">
        <f t="shared" si="0"/>
        <v xml:space="preserve"> </v>
      </c>
      <c r="D45" s="83" t="s">
        <v>233</v>
      </c>
      <c r="E45" s="80" t="s">
        <v>234</v>
      </c>
      <c r="F45" s="81">
        <v>200000</v>
      </c>
      <c r="G45" s="81">
        <v>200000</v>
      </c>
      <c r="H45" s="84" t="s">
        <v>21</v>
      </c>
      <c r="I45" s="85" t="s">
        <v>170</v>
      </c>
    </row>
    <row r="46" spans="1:9" s="77" customFormat="1" ht="47.25">
      <c r="A46" s="78" t="s">
        <v>15</v>
      </c>
      <c r="B46" s="78" t="s">
        <v>18</v>
      </c>
      <c r="C46" s="78" t="str">
        <f t="shared" si="0"/>
        <v xml:space="preserve"> </v>
      </c>
      <c r="D46" s="83" t="s">
        <v>235</v>
      </c>
      <c r="E46" s="80" t="s">
        <v>236</v>
      </c>
      <c r="F46" s="81">
        <v>600000</v>
      </c>
      <c r="G46" s="81">
        <v>600000</v>
      </c>
      <c r="H46" s="84" t="s">
        <v>21</v>
      </c>
      <c r="I46" s="85" t="s">
        <v>170</v>
      </c>
    </row>
    <row r="47" spans="1:9" s="77" customFormat="1" ht="47.25">
      <c r="A47" s="78" t="s">
        <v>15</v>
      </c>
      <c r="B47" s="78" t="s">
        <v>18</v>
      </c>
      <c r="C47" s="78" t="str">
        <f t="shared" si="0"/>
        <v xml:space="preserve"> </v>
      </c>
      <c r="D47" s="83" t="s">
        <v>237</v>
      </c>
      <c r="E47" s="80" t="s">
        <v>238</v>
      </c>
      <c r="F47" s="81">
        <v>200000</v>
      </c>
      <c r="G47" s="81">
        <v>200000</v>
      </c>
      <c r="H47" s="84" t="s">
        <v>21</v>
      </c>
      <c r="I47" s="85" t="s">
        <v>170</v>
      </c>
    </row>
    <row r="48" spans="1:9" s="77" customFormat="1" ht="47.25">
      <c r="A48" s="78" t="s">
        <v>15</v>
      </c>
      <c r="B48" s="78" t="s">
        <v>18</v>
      </c>
      <c r="C48" s="78" t="str">
        <f t="shared" si="0"/>
        <v>Yes</v>
      </c>
      <c r="D48" s="83" t="s">
        <v>239</v>
      </c>
      <c r="E48" s="80" t="s">
        <v>240</v>
      </c>
      <c r="F48" s="81">
        <v>146000</v>
      </c>
      <c r="G48" s="82">
        <f>146000*0</f>
        <v>0</v>
      </c>
      <c r="H48" s="84" t="s">
        <v>21</v>
      </c>
      <c r="I48" s="85" t="s">
        <v>170</v>
      </c>
    </row>
    <row r="49" spans="1:9" s="77" customFormat="1" ht="47.25">
      <c r="A49" s="78" t="s">
        <v>15</v>
      </c>
      <c r="B49" s="78" t="s">
        <v>18</v>
      </c>
      <c r="C49" s="78" t="str">
        <f t="shared" si="0"/>
        <v>Yes</v>
      </c>
      <c r="D49" s="83" t="s">
        <v>241</v>
      </c>
      <c r="E49" s="80" t="s">
        <v>242</v>
      </c>
      <c r="F49" s="81">
        <v>77000</v>
      </c>
      <c r="G49" s="82">
        <f>77000*0</f>
        <v>0</v>
      </c>
      <c r="H49" s="84" t="s">
        <v>21</v>
      </c>
      <c r="I49" s="85" t="s">
        <v>170</v>
      </c>
    </row>
    <row r="50" spans="1:9" s="77" customFormat="1" ht="47.25">
      <c r="A50" s="78" t="s">
        <v>15</v>
      </c>
      <c r="B50" s="78" t="s">
        <v>18</v>
      </c>
      <c r="C50" s="78" t="str">
        <f t="shared" si="0"/>
        <v xml:space="preserve"> </v>
      </c>
      <c r="D50" s="83" t="s">
        <v>243</v>
      </c>
      <c r="E50" s="80" t="s">
        <v>244</v>
      </c>
      <c r="F50" s="81">
        <v>75000</v>
      </c>
      <c r="G50" s="81">
        <v>75000</v>
      </c>
      <c r="H50" s="84" t="s">
        <v>21</v>
      </c>
      <c r="I50" s="85" t="s">
        <v>170</v>
      </c>
    </row>
    <row r="51" spans="1:9" s="77" customFormat="1" ht="47.25">
      <c r="A51" s="78" t="s">
        <v>15</v>
      </c>
      <c r="B51" s="78" t="s">
        <v>18</v>
      </c>
      <c r="C51" s="78" t="str">
        <f t="shared" si="0"/>
        <v xml:space="preserve"> </v>
      </c>
      <c r="D51" s="83" t="s">
        <v>245</v>
      </c>
      <c r="E51" s="80" t="s">
        <v>246</v>
      </c>
      <c r="F51" s="81">
        <v>75000</v>
      </c>
      <c r="G51" s="81">
        <v>75000</v>
      </c>
      <c r="H51" s="84" t="s">
        <v>21</v>
      </c>
      <c r="I51" s="85" t="s">
        <v>170</v>
      </c>
    </row>
    <row r="52" spans="1:9" s="77" customFormat="1" ht="47.25">
      <c r="A52" s="78" t="s">
        <v>15</v>
      </c>
      <c r="B52" s="78" t="s">
        <v>18</v>
      </c>
      <c r="C52" s="78" t="str">
        <f t="shared" si="0"/>
        <v xml:space="preserve"> </v>
      </c>
      <c r="D52" s="83" t="s">
        <v>247</v>
      </c>
      <c r="E52" s="80" t="s">
        <v>248</v>
      </c>
      <c r="F52" s="81">
        <v>50000</v>
      </c>
      <c r="G52" s="81">
        <v>50000</v>
      </c>
      <c r="H52" s="84" t="s">
        <v>21</v>
      </c>
      <c r="I52" s="85" t="s">
        <v>170</v>
      </c>
    </row>
    <row r="53" spans="1:9" s="77" customFormat="1" ht="47.25">
      <c r="A53" s="78" t="s">
        <v>15</v>
      </c>
      <c r="B53" s="78" t="s">
        <v>20</v>
      </c>
      <c r="C53" s="78" t="str">
        <f t="shared" si="0"/>
        <v>Yes</v>
      </c>
      <c r="D53" s="83" t="s">
        <v>249</v>
      </c>
      <c r="E53" s="80" t="s">
        <v>250</v>
      </c>
      <c r="F53" s="81">
        <v>379000</v>
      </c>
      <c r="G53" s="82">
        <f>379000*0</f>
        <v>0</v>
      </c>
      <c r="H53" s="84" t="s">
        <v>21</v>
      </c>
      <c r="I53" s="85" t="s">
        <v>170</v>
      </c>
    </row>
    <row r="54" spans="1:9" s="77" customFormat="1" ht="47.25">
      <c r="A54" s="78" t="s">
        <v>15</v>
      </c>
      <c r="B54" s="78" t="s">
        <v>20</v>
      </c>
      <c r="C54" s="78" t="str">
        <f t="shared" si="0"/>
        <v xml:space="preserve"> </v>
      </c>
      <c r="D54" s="83" t="s">
        <v>251</v>
      </c>
      <c r="E54" s="80" t="s">
        <v>252</v>
      </c>
      <c r="F54" s="81">
        <v>300000</v>
      </c>
      <c r="G54" s="81">
        <v>300000</v>
      </c>
      <c r="H54" s="84" t="s">
        <v>21</v>
      </c>
      <c r="I54" s="85" t="s">
        <v>170</v>
      </c>
    </row>
    <row r="55" spans="1:9" s="77" customFormat="1" ht="47.25">
      <c r="A55" s="78" t="s">
        <v>15</v>
      </c>
      <c r="B55" s="78" t="s">
        <v>20</v>
      </c>
      <c r="C55" s="78" t="str">
        <f t="shared" si="0"/>
        <v xml:space="preserve"> </v>
      </c>
      <c r="D55" s="83" t="s">
        <v>253</v>
      </c>
      <c r="E55" s="80" t="s">
        <v>254</v>
      </c>
      <c r="F55" s="81">
        <v>250000</v>
      </c>
      <c r="G55" s="81">
        <v>250000</v>
      </c>
      <c r="H55" s="84" t="s">
        <v>21</v>
      </c>
      <c r="I55" s="85" t="s">
        <v>170</v>
      </c>
    </row>
    <row r="56" spans="1:9" s="77" customFormat="1" ht="47.25">
      <c r="A56" s="78" t="s">
        <v>15</v>
      </c>
      <c r="B56" s="78" t="s">
        <v>20</v>
      </c>
      <c r="C56" s="78" t="str">
        <f t="shared" si="0"/>
        <v xml:space="preserve"> </v>
      </c>
      <c r="D56" s="83" t="s">
        <v>225</v>
      </c>
      <c r="E56" s="80" t="s">
        <v>226</v>
      </c>
      <c r="F56" s="81">
        <v>3000000</v>
      </c>
      <c r="G56" s="81">
        <v>3000000</v>
      </c>
      <c r="H56" s="84" t="s">
        <v>21</v>
      </c>
      <c r="I56" s="85" t="s">
        <v>170</v>
      </c>
    </row>
    <row r="57" spans="1:9" s="77" customFormat="1" ht="47.25">
      <c r="A57" s="78" t="s">
        <v>15</v>
      </c>
      <c r="B57" s="78" t="s">
        <v>20</v>
      </c>
      <c r="C57" s="78" t="str">
        <f t="shared" si="0"/>
        <v>Yes</v>
      </c>
      <c r="D57" s="83" t="s">
        <v>255</v>
      </c>
      <c r="E57" s="80" t="s">
        <v>256</v>
      </c>
      <c r="F57" s="81">
        <v>2000000</v>
      </c>
      <c r="G57" s="81">
        <v>1274000</v>
      </c>
      <c r="H57" s="84" t="s">
        <v>21</v>
      </c>
      <c r="I57" s="85" t="s">
        <v>170</v>
      </c>
    </row>
    <row r="58" spans="1:9" s="77" customFormat="1" ht="47.25">
      <c r="A58" s="78" t="s">
        <v>15</v>
      </c>
      <c r="B58" s="78" t="s">
        <v>20</v>
      </c>
      <c r="C58" s="78" t="str">
        <f t="shared" si="0"/>
        <v xml:space="preserve"> </v>
      </c>
      <c r="D58" s="83" t="s">
        <v>257</v>
      </c>
      <c r="E58" s="80" t="s">
        <v>258</v>
      </c>
      <c r="F58" s="81">
        <v>500000</v>
      </c>
      <c r="G58" s="81">
        <v>500000</v>
      </c>
      <c r="H58" s="84" t="s">
        <v>21</v>
      </c>
      <c r="I58" s="85" t="s">
        <v>170</v>
      </c>
    </row>
    <row r="59" spans="1:9" s="77" customFormat="1" ht="47.25">
      <c r="A59" s="78" t="s">
        <v>15</v>
      </c>
      <c r="B59" s="78" t="s">
        <v>20</v>
      </c>
      <c r="C59" s="78" t="str">
        <f t="shared" si="0"/>
        <v xml:space="preserve"> </v>
      </c>
      <c r="D59" s="83" t="s">
        <v>259</v>
      </c>
      <c r="E59" s="80" t="s">
        <v>260</v>
      </c>
      <c r="F59" s="81">
        <v>500000</v>
      </c>
      <c r="G59" s="81">
        <v>500000</v>
      </c>
      <c r="H59" s="84" t="s">
        <v>21</v>
      </c>
      <c r="I59" s="85" t="s">
        <v>170</v>
      </c>
    </row>
    <row r="60" spans="1:9" s="77" customFormat="1" ht="47.25">
      <c r="A60" s="78" t="s">
        <v>15</v>
      </c>
      <c r="B60" s="78" t="s">
        <v>20</v>
      </c>
      <c r="C60" s="78" t="str">
        <f t="shared" si="0"/>
        <v>Yes</v>
      </c>
      <c r="D60" s="83" t="s">
        <v>261</v>
      </c>
      <c r="E60" s="80" t="s">
        <v>262</v>
      </c>
      <c r="F60" s="81">
        <v>330280</v>
      </c>
      <c r="G60" s="81">
        <v>208605</v>
      </c>
      <c r="H60" s="84" t="s">
        <v>21</v>
      </c>
      <c r="I60" s="85" t="s">
        <v>170</v>
      </c>
    </row>
    <row r="61" spans="1:9" s="77" customFormat="1" ht="47.25">
      <c r="A61" s="78" t="s">
        <v>15</v>
      </c>
      <c r="B61" s="78" t="s">
        <v>20</v>
      </c>
      <c r="C61" s="78" t="str">
        <f t="shared" si="0"/>
        <v xml:space="preserve"> </v>
      </c>
      <c r="D61" s="83" t="s">
        <v>263</v>
      </c>
      <c r="E61" s="80" t="s">
        <v>264</v>
      </c>
      <c r="F61" s="81">
        <v>150000</v>
      </c>
      <c r="G61" s="81">
        <v>150000</v>
      </c>
      <c r="H61" s="84" t="s">
        <v>21</v>
      </c>
      <c r="I61" s="85" t="s">
        <v>170</v>
      </c>
    </row>
    <row r="62" spans="1:9" s="77" customFormat="1" ht="47.25">
      <c r="A62" s="78" t="s">
        <v>15</v>
      </c>
      <c r="B62" s="78" t="s">
        <v>20</v>
      </c>
      <c r="C62" s="78" t="str">
        <f t="shared" si="0"/>
        <v>Yes</v>
      </c>
      <c r="D62" s="83" t="s">
        <v>233</v>
      </c>
      <c r="E62" s="80" t="s">
        <v>234</v>
      </c>
      <c r="F62" s="81">
        <v>50000</v>
      </c>
      <c r="G62" s="82">
        <f>50000*0</f>
        <v>0</v>
      </c>
      <c r="H62" s="84" t="s">
        <v>21</v>
      </c>
      <c r="I62" s="85" t="s">
        <v>170</v>
      </c>
    </row>
    <row r="63" spans="1:9" s="77" customFormat="1" ht="78.75">
      <c r="A63" s="78" t="s">
        <v>12</v>
      </c>
      <c r="B63" s="78" t="s">
        <v>22</v>
      </c>
      <c r="C63" s="78"/>
      <c r="D63" s="83" t="s">
        <v>265</v>
      </c>
      <c r="E63" s="80" t="s">
        <v>266</v>
      </c>
      <c r="F63" s="81"/>
      <c r="G63" s="81">
        <v>-12042.120000000048</v>
      </c>
      <c r="H63" s="88" t="s">
        <v>19</v>
      </c>
      <c r="I63" s="89" t="s">
        <v>267</v>
      </c>
    </row>
    <row r="64" spans="1:9" s="77" customFormat="1" ht="63">
      <c r="A64" s="78" t="s">
        <v>12</v>
      </c>
      <c r="B64" s="78" t="s">
        <v>22</v>
      </c>
      <c r="C64" s="78"/>
      <c r="D64" s="83" t="s">
        <v>268</v>
      </c>
      <c r="E64" s="80" t="s">
        <v>269</v>
      </c>
      <c r="F64" s="81"/>
      <c r="G64" s="81">
        <v>405654.45999999996</v>
      </c>
      <c r="H64" s="88" t="s">
        <v>19</v>
      </c>
      <c r="I64" s="89" t="s">
        <v>270</v>
      </c>
    </row>
    <row r="65" spans="1:9" s="77" customFormat="1">
      <c r="A65" s="78" t="s">
        <v>12</v>
      </c>
      <c r="B65" s="78" t="s">
        <v>24</v>
      </c>
      <c r="C65" s="78"/>
      <c r="D65" s="83" t="s">
        <v>271</v>
      </c>
      <c r="E65" s="80" t="s">
        <v>272</v>
      </c>
      <c r="F65" s="81"/>
      <c r="G65" s="81">
        <v>332627.32</v>
      </c>
      <c r="H65" s="88" t="s">
        <v>19</v>
      </c>
      <c r="I65" s="90" t="s">
        <v>273</v>
      </c>
    </row>
    <row r="66" spans="1:9" s="77" customFormat="1">
      <c r="A66" s="78" t="s">
        <v>12</v>
      </c>
      <c r="B66" s="78" t="s">
        <v>18</v>
      </c>
      <c r="C66" s="78"/>
      <c r="D66" s="83" t="s">
        <v>274</v>
      </c>
      <c r="E66" s="80" t="s">
        <v>275</v>
      </c>
      <c r="F66" s="81"/>
      <c r="G66" s="81">
        <v>725622.5199999999</v>
      </c>
      <c r="H66" s="88" t="s">
        <v>19</v>
      </c>
      <c r="I66" s="91" t="s">
        <v>276</v>
      </c>
    </row>
    <row r="67" spans="1:9" s="77" customFormat="1">
      <c r="A67" s="78" t="s">
        <v>12</v>
      </c>
      <c r="B67" s="78" t="s">
        <v>18</v>
      </c>
      <c r="C67" s="78"/>
      <c r="D67" s="83" t="s">
        <v>277</v>
      </c>
      <c r="E67" s="80" t="s">
        <v>278</v>
      </c>
      <c r="F67" s="81"/>
      <c r="G67" s="81">
        <v>275273.80000000005</v>
      </c>
      <c r="H67" s="88" t="s">
        <v>19</v>
      </c>
      <c r="I67" s="91" t="s">
        <v>279</v>
      </c>
    </row>
    <row r="68" spans="1:9" s="77" customFormat="1">
      <c r="A68" s="78" t="s">
        <v>12</v>
      </c>
      <c r="B68" s="78" t="s">
        <v>18</v>
      </c>
      <c r="C68" s="78"/>
      <c r="D68" s="83" t="s">
        <v>280</v>
      </c>
      <c r="E68" s="80" t="s">
        <v>281</v>
      </c>
      <c r="F68" s="81"/>
      <c r="G68" s="81">
        <v>782096.54999999981</v>
      </c>
      <c r="H68" s="88" t="s">
        <v>19</v>
      </c>
      <c r="I68" s="91" t="s">
        <v>282</v>
      </c>
    </row>
    <row r="69" spans="1:9" s="77" customFormat="1" ht="86.25">
      <c r="A69" s="78" t="s">
        <v>12</v>
      </c>
      <c r="B69" s="78" t="s">
        <v>18</v>
      </c>
      <c r="C69" s="78"/>
      <c r="D69" s="83" t="s">
        <v>283</v>
      </c>
      <c r="E69" s="80" t="s">
        <v>284</v>
      </c>
      <c r="F69" s="81"/>
      <c r="G69" s="81">
        <v>1913329.02</v>
      </c>
      <c r="H69" s="88" t="s">
        <v>19</v>
      </c>
      <c r="I69" s="92" t="s">
        <v>625</v>
      </c>
    </row>
    <row r="70" spans="1:9" s="77" customFormat="1" ht="40.5">
      <c r="A70" s="78" t="s">
        <v>12</v>
      </c>
      <c r="B70" s="78" t="s">
        <v>18</v>
      </c>
      <c r="C70" s="78"/>
      <c r="D70" s="83" t="s">
        <v>285</v>
      </c>
      <c r="E70" s="80" t="s">
        <v>286</v>
      </c>
      <c r="F70" s="81"/>
      <c r="G70" s="81">
        <v>1419532.93</v>
      </c>
      <c r="H70" s="88" t="s">
        <v>19</v>
      </c>
      <c r="I70" s="93" t="s">
        <v>287</v>
      </c>
    </row>
    <row r="71" spans="1:9" s="77" customFormat="1">
      <c r="A71" s="78" t="s">
        <v>12</v>
      </c>
      <c r="B71" s="78" t="s">
        <v>18</v>
      </c>
      <c r="C71" s="78"/>
      <c r="D71" s="83" t="s">
        <v>288</v>
      </c>
      <c r="E71" s="80" t="s">
        <v>289</v>
      </c>
      <c r="F71" s="81"/>
      <c r="G71" s="81">
        <v>1736156.27</v>
      </c>
      <c r="H71" s="94" t="s">
        <v>19</v>
      </c>
      <c r="I71" s="95" t="s">
        <v>290</v>
      </c>
    </row>
    <row r="72" spans="1:9" s="77" customFormat="1" ht="90">
      <c r="A72" s="78" t="s">
        <v>12</v>
      </c>
      <c r="B72" s="78" t="s">
        <v>18</v>
      </c>
      <c r="C72" s="78"/>
      <c r="D72" s="83" t="s">
        <v>291</v>
      </c>
      <c r="E72" s="80" t="s">
        <v>292</v>
      </c>
      <c r="F72" s="81"/>
      <c r="G72" s="81">
        <v>255386.98000000004</v>
      </c>
      <c r="H72" s="94" t="s">
        <v>19</v>
      </c>
      <c r="I72" s="96" t="s">
        <v>293</v>
      </c>
    </row>
    <row r="73" spans="1:9" s="77" customFormat="1">
      <c r="A73" s="78" t="s">
        <v>12</v>
      </c>
      <c r="B73" s="78" t="s">
        <v>18</v>
      </c>
      <c r="C73" s="78"/>
      <c r="D73" s="83" t="s">
        <v>294</v>
      </c>
      <c r="E73" s="80" t="s">
        <v>295</v>
      </c>
      <c r="F73" s="81"/>
      <c r="G73" s="81">
        <v>194235.47</v>
      </c>
      <c r="H73" s="94" t="s">
        <v>19</v>
      </c>
      <c r="I73" s="96" t="s">
        <v>296</v>
      </c>
    </row>
    <row r="74" spans="1:9" s="77" customFormat="1" ht="24">
      <c r="A74" s="78" t="s">
        <v>12</v>
      </c>
      <c r="B74" s="78" t="s">
        <v>18</v>
      </c>
      <c r="C74" s="78"/>
      <c r="D74" s="83" t="s">
        <v>297</v>
      </c>
      <c r="E74" s="80" t="s">
        <v>298</v>
      </c>
      <c r="F74" s="81"/>
      <c r="G74" s="81">
        <v>774724</v>
      </c>
      <c r="H74" s="94" t="s">
        <v>19</v>
      </c>
      <c r="I74" s="97" t="s">
        <v>299</v>
      </c>
    </row>
    <row r="75" spans="1:9" s="77" customFormat="1">
      <c r="A75" s="78" t="s">
        <v>12</v>
      </c>
      <c r="B75" s="78" t="s">
        <v>18</v>
      </c>
      <c r="C75" s="78"/>
      <c r="D75" s="83" t="s">
        <v>300</v>
      </c>
      <c r="E75" s="80" t="s">
        <v>301</v>
      </c>
      <c r="F75" s="81"/>
      <c r="G75" s="81">
        <v>229943.16</v>
      </c>
      <c r="H75" s="94" t="s">
        <v>19</v>
      </c>
      <c r="I75" s="91" t="s">
        <v>302</v>
      </c>
    </row>
    <row r="76" spans="1:9" s="77" customFormat="1">
      <c r="A76" s="78" t="s">
        <v>12</v>
      </c>
      <c r="B76" s="78" t="s">
        <v>18</v>
      </c>
      <c r="C76" s="78"/>
      <c r="D76" s="83" t="s">
        <v>303</v>
      </c>
      <c r="E76" s="80" t="s">
        <v>304</v>
      </c>
      <c r="F76" s="81"/>
      <c r="G76" s="81">
        <v>39761.630000000005</v>
      </c>
      <c r="H76" s="88" t="s">
        <v>19</v>
      </c>
      <c r="I76" s="96" t="s">
        <v>296</v>
      </c>
    </row>
    <row r="77" spans="1:9" s="77" customFormat="1">
      <c r="A77" s="78" t="s">
        <v>12</v>
      </c>
      <c r="B77" s="78" t="s">
        <v>18</v>
      </c>
      <c r="C77" s="78"/>
      <c r="D77" s="83" t="s">
        <v>305</v>
      </c>
      <c r="E77" s="80" t="s">
        <v>306</v>
      </c>
      <c r="F77" s="81"/>
      <c r="G77" s="81">
        <v>228694.74</v>
      </c>
      <c r="H77" s="88" t="s">
        <v>19</v>
      </c>
      <c r="I77" s="91" t="s">
        <v>307</v>
      </c>
    </row>
    <row r="78" spans="1:9" s="77" customFormat="1">
      <c r="A78" s="78" t="s">
        <v>12</v>
      </c>
      <c r="B78" s="78" t="s">
        <v>18</v>
      </c>
      <c r="C78" s="78"/>
      <c r="D78" s="83" t="s">
        <v>308</v>
      </c>
      <c r="E78" s="80" t="s">
        <v>309</v>
      </c>
      <c r="F78" s="81"/>
      <c r="G78" s="81">
        <v>162964.90999999997</v>
      </c>
      <c r="H78" s="88" t="s">
        <v>19</v>
      </c>
      <c r="I78" s="91" t="s">
        <v>310</v>
      </c>
    </row>
    <row r="79" spans="1:9" s="77" customFormat="1" ht="47.25">
      <c r="A79" s="78" t="s">
        <v>12</v>
      </c>
      <c r="B79" s="78" t="s">
        <v>22</v>
      </c>
      <c r="C79" s="78"/>
      <c r="D79" s="83" t="s">
        <v>311</v>
      </c>
      <c r="E79" s="80" t="s">
        <v>312</v>
      </c>
      <c r="F79" s="81"/>
      <c r="G79" s="81">
        <v>138738.72000000009</v>
      </c>
      <c r="H79" s="88" t="s">
        <v>19</v>
      </c>
      <c r="I79" s="89" t="s">
        <v>313</v>
      </c>
    </row>
    <row r="80" spans="1:9" s="77" customFormat="1">
      <c r="A80" s="78" t="s">
        <v>12</v>
      </c>
      <c r="B80" s="78" t="s">
        <v>24</v>
      </c>
      <c r="C80" s="78"/>
      <c r="D80" s="83" t="s">
        <v>314</v>
      </c>
      <c r="E80" s="80" t="s">
        <v>315</v>
      </c>
      <c r="F80" s="81"/>
      <c r="G80" s="81">
        <v>90124.390000000014</v>
      </c>
      <c r="H80" s="88" t="s">
        <v>19</v>
      </c>
      <c r="I80" s="98" t="s">
        <v>273</v>
      </c>
    </row>
    <row r="81" spans="1:9" s="77" customFormat="1" ht="47.25">
      <c r="A81" s="78" t="s">
        <v>12</v>
      </c>
      <c r="B81" s="78" t="s">
        <v>22</v>
      </c>
      <c r="C81" s="78"/>
      <c r="D81" s="83" t="s">
        <v>316</v>
      </c>
      <c r="E81" s="80" t="s">
        <v>317</v>
      </c>
      <c r="F81" s="81"/>
      <c r="G81" s="81">
        <v>77722.97</v>
      </c>
      <c r="H81" s="88" t="s">
        <v>19</v>
      </c>
      <c r="I81" s="89" t="s">
        <v>313</v>
      </c>
    </row>
    <row r="82" spans="1:9" s="77" customFormat="1" ht="47.25">
      <c r="A82" s="78" t="s">
        <v>12</v>
      </c>
      <c r="B82" s="78" t="s">
        <v>22</v>
      </c>
      <c r="C82" s="78"/>
      <c r="D82" s="83" t="s">
        <v>318</v>
      </c>
      <c r="E82" s="80" t="s">
        <v>319</v>
      </c>
      <c r="F82" s="81"/>
      <c r="G82" s="81">
        <v>50692.709999999977</v>
      </c>
      <c r="H82" s="88" t="s">
        <v>19</v>
      </c>
      <c r="I82" s="89" t="s">
        <v>320</v>
      </c>
    </row>
    <row r="83" spans="1:9" s="77" customFormat="1" ht="63">
      <c r="A83" s="78" t="s">
        <v>12</v>
      </c>
      <c r="B83" s="78" t="s">
        <v>22</v>
      </c>
      <c r="C83" s="78"/>
      <c r="D83" s="83" t="s">
        <v>321</v>
      </c>
      <c r="E83" s="80" t="s">
        <v>322</v>
      </c>
      <c r="F83" s="81"/>
      <c r="G83" s="81">
        <v>-12123.249999999998</v>
      </c>
      <c r="H83" s="88" t="s">
        <v>19</v>
      </c>
      <c r="I83" s="89" t="s">
        <v>323</v>
      </c>
    </row>
    <row r="84" spans="1:9" s="77" customFormat="1">
      <c r="A84" s="78" t="s">
        <v>13</v>
      </c>
      <c r="B84" s="78" t="s">
        <v>18</v>
      </c>
      <c r="C84" s="78"/>
      <c r="D84" s="83" t="s">
        <v>324</v>
      </c>
      <c r="E84" s="80" t="s">
        <v>325</v>
      </c>
      <c r="F84" s="81"/>
      <c r="G84" s="81">
        <v>198774.71000000002</v>
      </c>
      <c r="H84" s="88" t="s">
        <v>19</v>
      </c>
      <c r="I84" s="89" t="s">
        <v>326</v>
      </c>
    </row>
    <row r="85" spans="1:9" s="77" customFormat="1" ht="63">
      <c r="A85" s="78" t="s">
        <v>13</v>
      </c>
      <c r="B85" s="78" t="s">
        <v>22</v>
      </c>
      <c r="C85" s="78"/>
      <c r="D85" s="83" t="s">
        <v>327</v>
      </c>
      <c r="E85" s="87" t="s">
        <v>328</v>
      </c>
      <c r="F85" s="81"/>
      <c r="G85" s="81">
        <v>567471.08000000031</v>
      </c>
      <c r="H85" s="88" t="s">
        <v>19</v>
      </c>
      <c r="I85" s="89" t="s">
        <v>323</v>
      </c>
    </row>
    <row r="86" spans="1:9" s="77" customFormat="1">
      <c r="A86" s="78" t="s">
        <v>13</v>
      </c>
      <c r="B86" s="78" t="s">
        <v>18</v>
      </c>
      <c r="C86" s="78"/>
      <c r="D86" s="83" t="s">
        <v>274</v>
      </c>
      <c r="E86" s="87" t="s">
        <v>275</v>
      </c>
      <c r="F86" s="81"/>
      <c r="G86" s="81">
        <v>14763.839999999997</v>
      </c>
      <c r="H86" s="88" t="s">
        <v>19</v>
      </c>
      <c r="I86" s="99" t="s">
        <v>329</v>
      </c>
    </row>
    <row r="87" spans="1:9" s="77" customFormat="1">
      <c r="A87" s="78" t="s">
        <v>13</v>
      </c>
      <c r="B87" s="78" t="s">
        <v>18</v>
      </c>
      <c r="C87" s="78"/>
      <c r="D87" s="83" t="s">
        <v>330</v>
      </c>
      <c r="E87" s="87" t="s">
        <v>331</v>
      </c>
      <c r="F87" s="81"/>
      <c r="G87" s="81">
        <v>2706497.79</v>
      </c>
      <c r="H87" s="88" t="s">
        <v>19</v>
      </c>
      <c r="I87" s="89" t="s">
        <v>296</v>
      </c>
    </row>
    <row r="88" spans="1:9" s="77" customFormat="1">
      <c r="A88" s="78" t="s">
        <v>13</v>
      </c>
      <c r="B88" s="78" t="s">
        <v>18</v>
      </c>
      <c r="C88" s="78"/>
      <c r="D88" s="83" t="s">
        <v>277</v>
      </c>
      <c r="E88" s="87" t="s">
        <v>278</v>
      </c>
      <c r="F88" s="81"/>
      <c r="G88" s="81">
        <v>20617.91</v>
      </c>
      <c r="H88" s="88" t="s">
        <v>19</v>
      </c>
      <c r="I88" s="89" t="s">
        <v>332</v>
      </c>
    </row>
    <row r="89" spans="1:9" s="77" customFormat="1">
      <c r="A89" s="78" t="s">
        <v>13</v>
      </c>
      <c r="B89" s="78" t="s">
        <v>18</v>
      </c>
      <c r="C89" s="78"/>
      <c r="D89" s="83" t="s">
        <v>280</v>
      </c>
      <c r="E89" s="87" t="s">
        <v>281</v>
      </c>
      <c r="F89" s="81"/>
      <c r="G89" s="81">
        <v>1220243.0900000001</v>
      </c>
      <c r="H89" s="88" t="s">
        <v>19</v>
      </c>
      <c r="I89" s="89" t="s">
        <v>333</v>
      </c>
    </row>
    <row r="90" spans="1:9" s="77" customFormat="1">
      <c r="A90" s="78" t="s">
        <v>13</v>
      </c>
      <c r="B90" s="78" t="s">
        <v>18</v>
      </c>
      <c r="C90" s="78"/>
      <c r="D90" s="83" t="s">
        <v>334</v>
      </c>
      <c r="E90" s="87" t="s">
        <v>335</v>
      </c>
      <c r="F90" s="81"/>
      <c r="G90" s="81">
        <v>1767431.08</v>
      </c>
      <c r="H90" s="88" t="s">
        <v>19</v>
      </c>
      <c r="I90" s="89" t="s">
        <v>336</v>
      </c>
    </row>
    <row r="91" spans="1:9" s="77" customFormat="1">
      <c r="A91" s="78" t="s">
        <v>13</v>
      </c>
      <c r="B91" s="78" t="s">
        <v>18</v>
      </c>
      <c r="C91" s="78"/>
      <c r="D91" s="83" t="s">
        <v>285</v>
      </c>
      <c r="E91" s="87" t="s">
        <v>286</v>
      </c>
      <c r="F91" s="81"/>
      <c r="G91" s="81">
        <v>325689.45999999996</v>
      </c>
      <c r="H91" s="88" t="s">
        <v>19</v>
      </c>
      <c r="I91" s="89" t="s">
        <v>296</v>
      </c>
    </row>
    <row r="92" spans="1:9" s="77" customFormat="1">
      <c r="A92" s="78" t="s">
        <v>13</v>
      </c>
      <c r="B92" s="78" t="s">
        <v>18</v>
      </c>
      <c r="C92" s="78"/>
      <c r="D92" s="83" t="s">
        <v>288</v>
      </c>
      <c r="E92" s="87" t="s">
        <v>289</v>
      </c>
      <c r="F92" s="81"/>
      <c r="G92" s="81">
        <v>-213060.29</v>
      </c>
      <c r="H92" s="88" t="s">
        <v>19</v>
      </c>
      <c r="I92" s="89" t="s">
        <v>337</v>
      </c>
    </row>
    <row r="93" spans="1:9" s="77" customFormat="1" ht="94.5">
      <c r="A93" s="78" t="s">
        <v>13</v>
      </c>
      <c r="B93" s="78" t="s">
        <v>18</v>
      </c>
      <c r="C93" s="78"/>
      <c r="D93" s="83" t="s">
        <v>338</v>
      </c>
      <c r="E93" s="87" t="s">
        <v>339</v>
      </c>
      <c r="F93" s="81"/>
      <c r="G93" s="81">
        <v>1439859.5399999998</v>
      </c>
      <c r="H93" s="88" t="s">
        <v>19</v>
      </c>
      <c r="I93" s="89" t="s">
        <v>623</v>
      </c>
    </row>
    <row r="94" spans="1:9" s="77" customFormat="1">
      <c r="A94" s="78" t="s">
        <v>13</v>
      </c>
      <c r="B94" s="78" t="s">
        <v>18</v>
      </c>
      <c r="C94" s="78"/>
      <c r="D94" s="83" t="s">
        <v>340</v>
      </c>
      <c r="E94" s="87" t="s">
        <v>341</v>
      </c>
      <c r="F94" s="81"/>
      <c r="G94" s="81">
        <v>1387177.2300000004</v>
      </c>
      <c r="H94" s="88" t="s">
        <v>19</v>
      </c>
      <c r="I94" s="89" t="s">
        <v>433</v>
      </c>
    </row>
    <row r="95" spans="1:9" s="77" customFormat="1" ht="47.25">
      <c r="A95" s="78" t="s">
        <v>13</v>
      </c>
      <c r="B95" s="78" t="s">
        <v>18</v>
      </c>
      <c r="C95" s="78"/>
      <c r="D95" s="83" t="s">
        <v>342</v>
      </c>
      <c r="E95" s="87" t="s">
        <v>343</v>
      </c>
      <c r="F95" s="81"/>
      <c r="G95" s="81">
        <v>1274794.71</v>
      </c>
      <c r="H95" s="88" t="s">
        <v>19</v>
      </c>
      <c r="I95" s="89" t="s">
        <v>344</v>
      </c>
    </row>
    <row r="96" spans="1:9" s="77" customFormat="1">
      <c r="A96" s="78" t="s">
        <v>13</v>
      </c>
      <c r="B96" s="78" t="s">
        <v>18</v>
      </c>
      <c r="C96" s="78"/>
      <c r="D96" s="83" t="s">
        <v>345</v>
      </c>
      <c r="E96" s="87" t="s">
        <v>346</v>
      </c>
      <c r="F96" s="81"/>
      <c r="G96" s="81">
        <v>833986.63000000012</v>
      </c>
      <c r="H96" s="88" t="s">
        <v>19</v>
      </c>
      <c r="I96" s="89" t="s">
        <v>347</v>
      </c>
    </row>
    <row r="97" spans="1:9" s="77" customFormat="1">
      <c r="A97" s="78" t="s">
        <v>13</v>
      </c>
      <c r="B97" s="78" t="s">
        <v>18</v>
      </c>
      <c r="C97" s="78"/>
      <c r="D97" s="83" t="s">
        <v>348</v>
      </c>
      <c r="E97" s="87" t="s">
        <v>349</v>
      </c>
      <c r="F97" s="81"/>
      <c r="G97" s="81">
        <v>774724</v>
      </c>
      <c r="H97" s="88" t="s">
        <v>19</v>
      </c>
      <c r="I97" s="89" t="s">
        <v>350</v>
      </c>
    </row>
    <row r="98" spans="1:9" s="77" customFormat="1">
      <c r="A98" s="78" t="s">
        <v>13</v>
      </c>
      <c r="B98" s="78" t="s">
        <v>18</v>
      </c>
      <c r="C98" s="78"/>
      <c r="D98" s="83" t="s">
        <v>300</v>
      </c>
      <c r="E98" s="87" t="s">
        <v>301</v>
      </c>
      <c r="F98" s="81"/>
      <c r="G98" s="81">
        <v>-54829</v>
      </c>
      <c r="H98" s="88" t="s">
        <v>19</v>
      </c>
      <c r="I98" s="91" t="s">
        <v>351</v>
      </c>
    </row>
    <row r="99" spans="1:9" s="77" customFormat="1">
      <c r="A99" s="78" t="s">
        <v>13</v>
      </c>
      <c r="B99" s="78" t="s">
        <v>18</v>
      </c>
      <c r="C99" s="78"/>
      <c r="D99" s="83" t="s">
        <v>352</v>
      </c>
      <c r="E99" s="87" t="s">
        <v>353</v>
      </c>
      <c r="F99" s="81"/>
      <c r="G99" s="81">
        <v>452757.6</v>
      </c>
      <c r="H99" s="88" t="s">
        <v>19</v>
      </c>
      <c r="I99" s="91" t="s">
        <v>354</v>
      </c>
    </row>
    <row r="100" spans="1:9" s="77" customFormat="1">
      <c r="A100" s="78" t="s">
        <v>13</v>
      </c>
      <c r="B100" s="78" t="s">
        <v>18</v>
      </c>
      <c r="C100" s="78"/>
      <c r="D100" s="83" t="s">
        <v>308</v>
      </c>
      <c r="E100" s="87" t="s">
        <v>309</v>
      </c>
      <c r="F100" s="81"/>
      <c r="G100" s="81">
        <v>39115.049999999996</v>
      </c>
      <c r="H100" s="88" t="s">
        <v>19</v>
      </c>
      <c r="I100" s="91" t="s">
        <v>354</v>
      </c>
    </row>
    <row r="101" spans="1:9" s="77" customFormat="1">
      <c r="A101" s="78" t="s">
        <v>13</v>
      </c>
      <c r="B101" s="78" t="s">
        <v>18</v>
      </c>
      <c r="C101" s="78"/>
      <c r="D101" s="83" t="s">
        <v>355</v>
      </c>
      <c r="E101" s="87" t="s">
        <v>356</v>
      </c>
      <c r="F101" s="81"/>
      <c r="G101" s="81">
        <v>71476</v>
      </c>
      <c r="H101" s="88" t="s">
        <v>19</v>
      </c>
      <c r="I101" s="89" t="s">
        <v>357</v>
      </c>
    </row>
    <row r="102" spans="1:9" s="77" customFormat="1">
      <c r="A102" s="78" t="s">
        <v>13</v>
      </c>
      <c r="B102" s="78" t="s">
        <v>18</v>
      </c>
      <c r="C102" s="78"/>
      <c r="D102" s="83" t="s">
        <v>358</v>
      </c>
      <c r="E102" s="100" t="s">
        <v>359</v>
      </c>
      <c r="F102" s="81"/>
      <c r="G102" s="81">
        <v>702.51</v>
      </c>
      <c r="H102" s="88" t="s">
        <v>19</v>
      </c>
      <c r="I102" s="89" t="s">
        <v>360</v>
      </c>
    </row>
    <row r="103" spans="1:9" s="77" customFormat="1">
      <c r="A103" s="78" t="s">
        <v>13</v>
      </c>
      <c r="B103" s="78" t="s">
        <v>24</v>
      </c>
      <c r="C103" s="78"/>
      <c r="D103" s="83" t="s">
        <v>361</v>
      </c>
      <c r="E103" s="87" t="s">
        <v>362</v>
      </c>
      <c r="F103" s="81"/>
      <c r="G103" s="81">
        <v>122750.35999999997</v>
      </c>
      <c r="H103" s="88" t="s">
        <v>19</v>
      </c>
      <c r="I103" s="91" t="s">
        <v>273</v>
      </c>
    </row>
    <row r="104" spans="1:9" s="77" customFormat="1">
      <c r="A104" s="78" t="s">
        <v>13</v>
      </c>
      <c r="B104" s="78" t="s">
        <v>24</v>
      </c>
      <c r="C104" s="78"/>
      <c r="D104" s="83" t="s">
        <v>271</v>
      </c>
      <c r="E104" s="87" t="s">
        <v>272</v>
      </c>
      <c r="F104" s="81"/>
      <c r="G104" s="81">
        <v>106408.48999999999</v>
      </c>
      <c r="H104" s="88" t="s">
        <v>19</v>
      </c>
      <c r="I104" s="91" t="s">
        <v>273</v>
      </c>
    </row>
    <row r="105" spans="1:9" s="77" customFormat="1" ht="63">
      <c r="A105" s="78" t="s">
        <v>13</v>
      </c>
      <c r="B105" s="78" t="s">
        <v>22</v>
      </c>
      <c r="C105" s="78"/>
      <c r="D105" s="83" t="s">
        <v>268</v>
      </c>
      <c r="E105" s="87" t="s">
        <v>269</v>
      </c>
      <c r="F105" s="81"/>
      <c r="G105" s="81">
        <v>6287.4900000000025</v>
      </c>
      <c r="H105" s="88" t="s">
        <v>19</v>
      </c>
      <c r="I105" s="89" t="s">
        <v>270</v>
      </c>
    </row>
    <row r="106" spans="1:9" s="77" customFormat="1" ht="47.25">
      <c r="A106" s="78" t="s">
        <v>13</v>
      </c>
      <c r="B106" s="78" t="s">
        <v>22</v>
      </c>
      <c r="C106" s="78"/>
      <c r="D106" s="83" t="s">
        <v>363</v>
      </c>
      <c r="E106" s="87" t="s">
        <v>364</v>
      </c>
      <c r="F106" s="81"/>
      <c r="G106" s="81">
        <v>4485.3799999999974</v>
      </c>
      <c r="H106" s="88" t="s">
        <v>19</v>
      </c>
      <c r="I106" s="89" t="s">
        <v>313</v>
      </c>
    </row>
    <row r="107" spans="1:9" s="77" customFormat="1" ht="78.75">
      <c r="A107" s="78" t="s">
        <v>14</v>
      </c>
      <c r="B107" s="78" t="s">
        <v>22</v>
      </c>
      <c r="C107" s="78" t="str">
        <f t="shared" ref="C107:C144" si="1">IF(F107=G107," ","Yes")</f>
        <v xml:space="preserve"> </v>
      </c>
      <c r="D107" s="83" t="s">
        <v>365</v>
      </c>
      <c r="E107" s="80" t="s">
        <v>366</v>
      </c>
      <c r="F107" s="81">
        <v>399999.99999999988</v>
      </c>
      <c r="G107" s="81">
        <v>400000</v>
      </c>
      <c r="H107" s="88" t="s">
        <v>19</v>
      </c>
      <c r="I107" s="89" t="s">
        <v>367</v>
      </c>
    </row>
    <row r="108" spans="1:9" s="77" customFormat="1">
      <c r="A108" s="78" t="s">
        <v>14</v>
      </c>
      <c r="B108" s="78" t="s">
        <v>18</v>
      </c>
      <c r="C108" s="78" t="str">
        <f t="shared" si="1"/>
        <v xml:space="preserve"> </v>
      </c>
      <c r="D108" s="83" t="s">
        <v>368</v>
      </c>
      <c r="E108" s="80" t="s">
        <v>369</v>
      </c>
      <c r="F108" s="81">
        <v>2175000</v>
      </c>
      <c r="G108" s="81">
        <v>2175000</v>
      </c>
      <c r="H108" s="88" t="s">
        <v>19</v>
      </c>
      <c r="I108" s="89" t="s">
        <v>370</v>
      </c>
    </row>
    <row r="109" spans="1:9" s="77" customFormat="1">
      <c r="A109" s="78" t="s">
        <v>14</v>
      </c>
      <c r="B109" s="78" t="s">
        <v>18</v>
      </c>
      <c r="C109" s="78" t="str">
        <f t="shared" si="1"/>
        <v xml:space="preserve"> </v>
      </c>
      <c r="D109" s="83" t="s">
        <v>371</v>
      </c>
      <c r="E109" s="80" t="s">
        <v>372</v>
      </c>
      <c r="F109" s="81">
        <v>1652000</v>
      </c>
      <c r="G109" s="81">
        <v>1652000</v>
      </c>
      <c r="H109" s="88" t="s">
        <v>19</v>
      </c>
      <c r="I109" s="89" t="s">
        <v>373</v>
      </c>
    </row>
    <row r="110" spans="1:9" s="77" customFormat="1">
      <c r="A110" s="78" t="s">
        <v>14</v>
      </c>
      <c r="B110" s="78" t="s">
        <v>18</v>
      </c>
      <c r="C110" s="78" t="str">
        <f t="shared" si="1"/>
        <v xml:space="preserve"> </v>
      </c>
      <c r="D110" s="83" t="s">
        <v>374</v>
      </c>
      <c r="E110" s="80" t="s">
        <v>375</v>
      </c>
      <c r="F110" s="81">
        <v>1575000</v>
      </c>
      <c r="G110" s="81">
        <v>1575000</v>
      </c>
      <c r="H110" s="88" t="s">
        <v>19</v>
      </c>
      <c r="I110" s="89" t="s">
        <v>376</v>
      </c>
    </row>
    <row r="111" spans="1:9" s="77" customFormat="1">
      <c r="A111" s="78" t="s">
        <v>14</v>
      </c>
      <c r="B111" s="78" t="s">
        <v>18</v>
      </c>
      <c r="C111" s="78" t="str">
        <f t="shared" si="1"/>
        <v xml:space="preserve"> </v>
      </c>
      <c r="D111" s="83" t="s">
        <v>377</v>
      </c>
      <c r="E111" s="80" t="s">
        <v>378</v>
      </c>
      <c r="F111" s="81">
        <v>1110000</v>
      </c>
      <c r="G111" s="81">
        <v>1110000</v>
      </c>
      <c r="H111" s="88" t="s">
        <v>19</v>
      </c>
      <c r="I111" s="89" t="s">
        <v>379</v>
      </c>
    </row>
    <row r="112" spans="1:9" s="77" customFormat="1">
      <c r="A112" s="78" t="s">
        <v>14</v>
      </c>
      <c r="B112" s="78" t="s">
        <v>18</v>
      </c>
      <c r="C112" s="78" t="str">
        <f t="shared" si="1"/>
        <v xml:space="preserve"> </v>
      </c>
      <c r="D112" s="83" t="s">
        <v>380</v>
      </c>
      <c r="E112" s="80" t="s">
        <v>381</v>
      </c>
      <c r="F112" s="81">
        <v>700000</v>
      </c>
      <c r="G112" s="81">
        <v>700000</v>
      </c>
      <c r="H112" s="88" t="s">
        <v>19</v>
      </c>
      <c r="I112" s="89" t="s">
        <v>382</v>
      </c>
    </row>
    <row r="113" spans="1:9" s="77" customFormat="1">
      <c r="A113" s="78" t="s">
        <v>14</v>
      </c>
      <c r="B113" s="78" t="s">
        <v>18</v>
      </c>
      <c r="C113" s="78" t="str">
        <f t="shared" si="1"/>
        <v xml:space="preserve"> </v>
      </c>
      <c r="D113" s="83" t="s">
        <v>383</v>
      </c>
      <c r="E113" s="80" t="s">
        <v>384</v>
      </c>
      <c r="F113" s="81">
        <v>500000</v>
      </c>
      <c r="G113" s="81">
        <v>500000</v>
      </c>
      <c r="H113" s="88" t="s">
        <v>19</v>
      </c>
      <c r="I113" s="89" t="s">
        <v>385</v>
      </c>
    </row>
    <row r="114" spans="1:9" s="77" customFormat="1">
      <c r="A114" s="78" t="s">
        <v>14</v>
      </c>
      <c r="B114" s="78" t="s">
        <v>18</v>
      </c>
      <c r="C114" s="78" t="str">
        <f t="shared" si="1"/>
        <v xml:space="preserve"> </v>
      </c>
      <c r="D114" s="83" t="s">
        <v>386</v>
      </c>
      <c r="E114" s="80" t="s">
        <v>387</v>
      </c>
      <c r="F114" s="81">
        <v>500000</v>
      </c>
      <c r="G114" s="81">
        <v>500000</v>
      </c>
      <c r="H114" s="88" t="s">
        <v>19</v>
      </c>
      <c r="I114" s="89" t="s">
        <v>388</v>
      </c>
    </row>
    <row r="115" spans="1:9" s="77" customFormat="1">
      <c r="A115" s="78" t="s">
        <v>14</v>
      </c>
      <c r="B115" s="78" t="s">
        <v>18</v>
      </c>
      <c r="C115" s="78" t="str">
        <f t="shared" si="1"/>
        <v xml:space="preserve"> </v>
      </c>
      <c r="D115" s="83" t="s">
        <v>389</v>
      </c>
      <c r="E115" s="80" t="s">
        <v>390</v>
      </c>
      <c r="F115" s="81">
        <v>300000</v>
      </c>
      <c r="G115" s="81">
        <v>300000</v>
      </c>
      <c r="H115" s="88" t="s">
        <v>19</v>
      </c>
      <c r="I115" s="89" t="s">
        <v>391</v>
      </c>
    </row>
    <row r="116" spans="1:9" s="77" customFormat="1">
      <c r="A116" s="78" t="s">
        <v>14</v>
      </c>
      <c r="B116" s="78" t="s">
        <v>18</v>
      </c>
      <c r="C116" s="78" t="str">
        <f t="shared" si="1"/>
        <v xml:space="preserve"> </v>
      </c>
      <c r="D116" s="83" t="s">
        <v>392</v>
      </c>
      <c r="E116" s="80" t="s">
        <v>393</v>
      </c>
      <c r="F116" s="81">
        <v>200000</v>
      </c>
      <c r="G116" s="81">
        <v>200000</v>
      </c>
      <c r="H116" s="88" t="s">
        <v>19</v>
      </c>
      <c r="I116" s="89" t="s">
        <v>394</v>
      </c>
    </row>
    <row r="117" spans="1:9" s="77" customFormat="1">
      <c r="A117" s="78" t="s">
        <v>14</v>
      </c>
      <c r="B117" s="78" t="s">
        <v>18</v>
      </c>
      <c r="C117" s="78" t="str">
        <f t="shared" si="1"/>
        <v xml:space="preserve"> </v>
      </c>
      <c r="D117" s="83" t="s">
        <v>395</v>
      </c>
      <c r="E117" s="80" t="s">
        <v>396</v>
      </c>
      <c r="F117" s="81">
        <v>200000</v>
      </c>
      <c r="G117" s="81">
        <v>200000</v>
      </c>
      <c r="H117" s="88" t="s">
        <v>19</v>
      </c>
      <c r="I117" s="89" t="s">
        <v>397</v>
      </c>
    </row>
    <row r="118" spans="1:9" s="77" customFormat="1">
      <c r="A118" s="78" t="s">
        <v>14</v>
      </c>
      <c r="B118" s="78" t="s">
        <v>18</v>
      </c>
      <c r="C118" s="78" t="str">
        <f t="shared" si="1"/>
        <v xml:space="preserve"> </v>
      </c>
      <c r="D118" s="83" t="s">
        <v>398</v>
      </c>
      <c r="E118" s="80" t="s">
        <v>399</v>
      </c>
      <c r="F118" s="81">
        <v>100000</v>
      </c>
      <c r="G118" s="81">
        <v>100000</v>
      </c>
      <c r="H118" s="88" t="s">
        <v>19</v>
      </c>
      <c r="I118" s="89" t="s">
        <v>400</v>
      </c>
    </row>
    <row r="119" spans="1:9">
      <c r="A119" s="78" t="s">
        <v>14</v>
      </c>
      <c r="B119" s="78" t="s">
        <v>18</v>
      </c>
      <c r="C119" s="78" t="str">
        <f t="shared" si="1"/>
        <v xml:space="preserve"> </v>
      </c>
      <c r="D119" s="83" t="s">
        <v>401</v>
      </c>
      <c r="E119" s="80" t="s">
        <v>402</v>
      </c>
      <c r="F119" s="81">
        <v>100000</v>
      </c>
      <c r="G119" s="81">
        <v>100000</v>
      </c>
      <c r="H119" s="88" t="s">
        <v>19</v>
      </c>
      <c r="I119" s="89" t="s">
        <v>403</v>
      </c>
    </row>
    <row r="120" spans="1:9">
      <c r="A120" s="78" t="s">
        <v>14</v>
      </c>
      <c r="B120" s="78" t="s">
        <v>18</v>
      </c>
      <c r="C120" s="78" t="str">
        <f t="shared" si="1"/>
        <v xml:space="preserve"> </v>
      </c>
      <c r="D120" s="83" t="s">
        <v>404</v>
      </c>
      <c r="E120" s="80" t="s">
        <v>405</v>
      </c>
      <c r="F120" s="81">
        <v>100000</v>
      </c>
      <c r="G120" s="81">
        <v>100000</v>
      </c>
      <c r="H120" s="88" t="s">
        <v>19</v>
      </c>
      <c r="I120" s="89" t="s">
        <v>406</v>
      </c>
    </row>
    <row r="121" spans="1:9">
      <c r="A121" s="78" t="s">
        <v>14</v>
      </c>
      <c r="B121" s="78" t="s">
        <v>18</v>
      </c>
      <c r="C121" s="78" t="str">
        <f t="shared" si="1"/>
        <v xml:space="preserve"> </v>
      </c>
      <c r="D121" s="83" t="s">
        <v>407</v>
      </c>
      <c r="E121" s="80" t="s">
        <v>408</v>
      </c>
      <c r="F121" s="81">
        <v>30000</v>
      </c>
      <c r="G121" s="81">
        <v>30000</v>
      </c>
      <c r="H121" s="88" t="s">
        <v>19</v>
      </c>
      <c r="I121" s="89" t="s">
        <v>409</v>
      </c>
    </row>
    <row r="122" spans="1:9">
      <c r="A122" s="78" t="s">
        <v>14</v>
      </c>
      <c r="B122" s="78" t="s">
        <v>18</v>
      </c>
      <c r="C122" s="78" t="str">
        <f t="shared" si="1"/>
        <v xml:space="preserve"> </v>
      </c>
      <c r="D122" s="83" t="s">
        <v>410</v>
      </c>
      <c r="E122" s="80" t="s">
        <v>411</v>
      </c>
      <c r="F122" s="81">
        <v>25000</v>
      </c>
      <c r="G122" s="81">
        <v>25000</v>
      </c>
      <c r="H122" s="88" t="s">
        <v>19</v>
      </c>
      <c r="I122" s="89" t="s">
        <v>409</v>
      </c>
    </row>
    <row r="123" spans="1:9">
      <c r="A123" s="78" t="s">
        <v>14</v>
      </c>
      <c r="B123" s="78" t="s">
        <v>18</v>
      </c>
      <c r="C123" s="78" t="str">
        <f t="shared" si="1"/>
        <v xml:space="preserve"> </v>
      </c>
      <c r="D123" s="79" t="s">
        <v>412</v>
      </c>
      <c r="E123" s="80" t="s">
        <v>413</v>
      </c>
      <c r="F123" s="81">
        <v>15000</v>
      </c>
      <c r="G123" s="81">
        <v>15000</v>
      </c>
      <c r="H123" s="88" t="s">
        <v>19</v>
      </c>
      <c r="I123" s="89" t="s">
        <v>414</v>
      </c>
    </row>
    <row r="124" spans="1:9">
      <c r="A124" s="78" t="s">
        <v>14</v>
      </c>
      <c r="B124" s="78" t="s">
        <v>18</v>
      </c>
      <c r="C124" s="78" t="str">
        <f t="shared" si="1"/>
        <v>Yes</v>
      </c>
      <c r="D124" s="83" t="s">
        <v>415</v>
      </c>
      <c r="E124" s="80" t="s">
        <v>416</v>
      </c>
      <c r="F124" s="81">
        <v>260000</v>
      </c>
      <c r="G124" s="81">
        <v>199000</v>
      </c>
      <c r="H124" s="88" t="s">
        <v>19</v>
      </c>
      <c r="I124" s="89" t="s">
        <v>417</v>
      </c>
    </row>
    <row r="125" spans="1:9" ht="63">
      <c r="A125" s="78" t="s">
        <v>15</v>
      </c>
      <c r="B125" s="78" t="s">
        <v>22</v>
      </c>
      <c r="C125" s="78" t="str">
        <f t="shared" si="1"/>
        <v xml:space="preserve"> </v>
      </c>
      <c r="D125" s="83" t="s">
        <v>418</v>
      </c>
      <c r="E125" s="80" t="s">
        <v>419</v>
      </c>
      <c r="F125" s="81">
        <v>700000</v>
      </c>
      <c r="G125" s="81">
        <v>700000</v>
      </c>
      <c r="H125" s="88" t="s">
        <v>19</v>
      </c>
      <c r="I125" s="89" t="s">
        <v>323</v>
      </c>
    </row>
    <row r="126" spans="1:9">
      <c r="A126" s="78" t="s">
        <v>15</v>
      </c>
      <c r="B126" s="78" t="s">
        <v>18</v>
      </c>
      <c r="C126" s="78" t="str">
        <f t="shared" si="1"/>
        <v xml:space="preserve"> </v>
      </c>
      <c r="D126" s="83" t="s">
        <v>420</v>
      </c>
      <c r="E126" s="80" t="s">
        <v>421</v>
      </c>
      <c r="F126" s="81">
        <v>2100000</v>
      </c>
      <c r="G126" s="81">
        <v>2100000</v>
      </c>
      <c r="H126" s="88" t="s">
        <v>19</v>
      </c>
      <c r="I126" s="89" t="s">
        <v>422</v>
      </c>
    </row>
    <row r="127" spans="1:9">
      <c r="A127" s="78" t="s">
        <v>15</v>
      </c>
      <c r="B127" s="78" t="s">
        <v>18</v>
      </c>
      <c r="C127" s="78" t="str">
        <f t="shared" si="1"/>
        <v xml:space="preserve"> </v>
      </c>
      <c r="D127" s="83" t="s">
        <v>423</v>
      </c>
      <c r="E127" s="80" t="s">
        <v>424</v>
      </c>
      <c r="F127" s="81">
        <v>2000000</v>
      </c>
      <c r="G127" s="81">
        <v>2000000</v>
      </c>
      <c r="H127" s="88" t="s">
        <v>19</v>
      </c>
      <c r="I127" s="89" t="s">
        <v>425</v>
      </c>
    </row>
    <row r="128" spans="1:9">
      <c r="A128" s="78" t="s">
        <v>15</v>
      </c>
      <c r="B128" s="78" t="s">
        <v>18</v>
      </c>
      <c r="C128" s="78" t="str">
        <f t="shared" si="1"/>
        <v xml:space="preserve"> </v>
      </c>
      <c r="D128" s="83" t="s">
        <v>426</v>
      </c>
      <c r="E128" s="80" t="s">
        <v>427</v>
      </c>
      <c r="F128" s="81">
        <v>950000</v>
      </c>
      <c r="G128" s="81">
        <v>950000</v>
      </c>
      <c r="H128" s="88" t="s">
        <v>19</v>
      </c>
      <c r="I128" s="89" t="s">
        <v>428</v>
      </c>
    </row>
    <row r="129" spans="1:9">
      <c r="A129" s="78" t="s">
        <v>15</v>
      </c>
      <c r="B129" s="78" t="s">
        <v>18</v>
      </c>
      <c r="C129" s="78" t="str">
        <f t="shared" si="1"/>
        <v xml:space="preserve"> </v>
      </c>
      <c r="D129" s="83" t="s">
        <v>429</v>
      </c>
      <c r="E129" s="80" t="s">
        <v>430</v>
      </c>
      <c r="F129" s="81">
        <v>775000</v>
      </c>
      <c r="G129" s="81">
        <v>775000</v>
      </c>
      <c r="H129" s="88" t="s">
        <v>19</v>
      </c>
      <c r="I129" s="89" t="s">
        <v>350</v>
      </c>
    </row>
    <row r="130" spans="1:9">
      <c r="A130" s="78" t="s">
        <v>15</v>
      </c>
      <c r="B130" s="78" t="s">
        <v>18</v>
      </c>
      <c r="C130" s="78" t="str">
        <f t="shared" si="1"/>
        <v xml:space="preserve"> </v>
      </c>
      <c r="D130" s="83" t="s">
        <v>431</v>
      </c>
      <c r="E130" s="80" t="s">
        <v>432</v>
      </c>
      <c r="F130" s="81">
        <v>550000</v>
      </c>
      <c r="G130" s="81">
        <v>550000</v>
      </c>
      <c r="H130" s="88" t="s">
        <v>19</v>
      </c>
      <c r="I130" s="89" t="s">
        <v>433</v>
      </c>
    </row>
    <row r="131" spans="1:9">
      <c r="A131" s="78" t="s">
        <v>15</v>
      </c>
      <c r="B131" s="78" t="s">
        <v>18</v>
      </c>
      <c r="C131" s="78" t="str">
        <f t="shared" si="1"/>
        <v>Yes</v>
      </c>
      <c r="D131" s="83" t="s">
        <v>434</v>
      </c>
      <c r="E131" s="80" t="s">
        <v>435</v>
      </c>
      <c r="F131" s="81">
        <v>500000</v>
      </c>
      <c r="G131" s="81">
        <v>391400</v>
      </c>
      <c r="H131" s="88" t="s">
        <v>19</v>
      </c>
      <c r="I131" s="89" t="s">
        <v>436</v>
      </c>
    </row>
    <row r="132" spans="1:9">
      <c r="A132" s="78" t="s">
        <v>15</v>
      </c>
      <c r="B132" s="78" t="s">
        <v>18</v>
      </c>
      <c r="C132" s="78" t="str">
        <f t="shared" si="1"/>
        <v xml:space="preserve"> </v>
      </c>
      <c r="D132" s="83" t="s">
        <v>437</v>
      </c>
      <c r="E132" s="80" t="s">
        <v>438</v>
      </c>
      <c r="F132" s="81">
        <v>350000</v>
      </c>
      <c r="G132" s="81">
        <v>350000</v>
      </c>
      <c r="H132" s="88" t="s">
        <v>19</v>
      </c>
      <c r="I132" s="89" t="s">
        <v>439</v>
      </c>
    </row>
    <row r="133" spans="1:9">
      <c r="A133" s="78" t="s">
        <v>15</v>
      </c>
      <c r="B133" s="78" t="s">
        <v>18</v>
      </c>
      <c r="C133" s="78" t="str">
        <f t="shared" si="1"/>
        <v xml:space="preserve"> </v>
      </c>
      <c r="D133" s="83" t="s">
        <v>440</v>
      </c>
      <c r="E133" s="80" t="s">
        <v>441</v>
      </c>
      <c r="F133" s="81">
        <v>300000</v>
      </c>
      <c r="G133" s="81">
        <v>300000</v>
      </c>
      <c r="H133" s="88" t="s">
        <v>19</v>
      </c>
      <c r="I133" s="89" t="s">
        <v>354</v>
      </c>
    </row>
    <row r="134" spans="1:9" ht="60">
      <c r="A134" s="78" t="s">
        <v>15</v>
      </c>
      <c r="B134" s="78" t="s">
        <v>18</v>
      </c>
      <c r="C134" s="78" t="str">
        <f t="shared" si="1"/>
        <v>Yes</v>
      </c>
      <c r="D134" s="83" t="s">
        <v>442</v>
      </c>
      <c r="E134" s="80" t="s">
        <v>443</v>
      </c>
      <c r="F134" s="81">
        <v>250000</v>
      </c>
      <c r="G134" s="82">
        <f>250000*0</f>
        <v>0</v>
      </c>
      <c r="H134" s="88" t="s">
        <v>19</v>
      </c>
      <c r="I134" s="96" t="s">
        <v>444</v>
      </c>
    </row>
    <row r="135" spans="1:9">
      <c r="A135" s="78" t="s">
        <v>15</v>
      </c>
      <c r="B135" s="78" t="s">
        <v>18</v>
      </c>
      <c r="C135" s="78" t="str">
        <f t="shared" si="1"/>
        <v xml:space="preserve"> </v>
      </c>
      <c r="D135" s="83" t="s">
        <v>445</v>
      </c>
      <c r="E135" s="80" t="s">
        <v>446</v>
      </c>
      <c r="F135" s="81">
        <v>250000</v>
      </c>
      <c r="G135" s="81">
        <v>250000</v>
      </c>
      <c r="H135" s="88" t="s">
        <v>19</v>
      </c>
      <c r="I135" s="96" t="s">
        <v>447</v>
      </c>
    </row>
    <row r="136" spans="1:9">
      <c r="A136" s="78" t="s">
        <v>15</v>
      </c>
      <c r="B136" s="78" t="s">
        <v>18</v>
      </c>
      <c r="C136" s="78" t="str">
        <f t="shared" si="1"/>
        <v xml:space="preserve"> </v>
      </c>
      <c r="D136" s="83" t="s">
        <v>448</v>
      </c>
      <c r="E136" s="80" t="s">
        <v>449</v>
      </c>
      <c r="F136" s="81">
        <v>200000</v>
      </c>
      <c r="G136" s="81">
        <v>200000</v>
      </c>
      <c r="H136" s="88" t="s">
        <v>19</v>
      </c>
      <c r="I136" s="96" t="s">
        <v>450</v>
      </c>
    </row>
    <row r="137" spans="1:9" ht="31.5">
      <c r="A137" s="78" t="s">
        <v>15</v>
      </c>
      <c r="B137" s="78" t="s">
        <v>18</v>
      </c>
      <c r="C137" s="78" t="str">
        <f t="shared" si="1"/>
        <v>Yes</v>
      </c>
      <c r="D137" s="83" t="s">
        <v>401</v>
      </c>
      <c r="E137" s="80" t="s">
        <v>402</v>
      </c>
      <c r="F137" s="81">
        <v>200000</v>
      </c>
      <c r="G137" s="82">
        <f>200000*0</f>
        <v>0</v>
      </c>
      <c r="H137" s="88" t="s">
        <v>19</v>
      </c>
      <c r="I137" s="103" t="s">
        <v>451</v>
      </c>
    </row>
    <row r="138" spans="1:9">
      <c r="A138" s="78" t="s">
        <v>15</v>
      </c>
      <c r="B138" s="78" t="s">
        <v>18</v>
      </c>
      <c r="C138" s="78" t="str">
        <f t="shared" si="1"/>
        <v xml:space="preserve"> </v>
      </c>
      <c r="D138" s="83" t="s">
        <v>452</v>
      </c>
      <c r="E138" s="80" t="s">
        <v>453</v>
      </c>
      <c r="F138" s="81">
        <v>150000</v>
      </c>
      <c r="G138" s="81">
        <v>150000</v>
      </c>
      <c r="H138" s="88" t="s">
        <v>19</v>
      </c>
      <c r="I138" s="89" t="s">
        <v>454</v>
      </c>
    </row>
    <row r="139" spans="1:9">
      <c r="A139" s="78" t="s">
        <v>15</v>
      </c>
      <c r="B139" s="78" t="s">
        <v>18</v>
      </c>
      <c r="C139" s="78" t="str">
        <f t="shared" si="1"/>
        <v xml:space="preserve"> </v>
      </c>
      <c r="D139" s="79" t="s">
        <v>455</v>
      </c>
      <c r="E139" s="80" t="s">
        <v>456</v>
      </c>
      <c r="F139" s="81">
        <v>100000</v>
      </c>
      <c r="G139" s="81">
        <v>100000</v>
      </c>
      <c r="H139" s="88" t="s">
        <v>19</v>
      </c>
      <c r="I139" s="89" t="s">
        <v>409</v>
      </c>
    </row>
    <row r="140" spans="1:9">
      <c r="A140" s="78" t="s">
        <v>15</v>
      </c>
      <c r="B140" s="78" t="s">
        <v>18</v>
      </c>
      <c r="C140" s="78" t="str">
        <f t="shared" si="1"/>
        <v xml:space="preserve"> </v>
      </c>
      <c r="D140" s="83" t="s">
        <v>457</v>
      </c>
      <c r="E140" s="80" t="s">
        <v>458</v>
      </c>
      <c r="F140" s="81">
        <v>50000</v>
      </c>
      <c r="G140" s="81">
        <v>50000</v>
      </c>
      <c r="H140" s="88" t="s">
        <v>19</v>
      </c>
      <c r="I140" s="89" t="s">
        <v>459</v>
      </c>
    </row>
    <row r="141" spans="1:9">
      <c r="A141" s="78" t="s">
        <v>15</v>
      </c>
      <c r="B141" s="78" t="s">
        <v>18</v>
      </c>
      <c r="C141" s="78" t="str">
        <f t="shared" si="1"/>
        <v xml:space="preserve"> </v>
      </c>
      <c r="D141" s="83" t="s">
        <v>460</v>
      </c>
      <c r="E141" s="80" t="s">
        <v>461</v>
      </c>
      <c r="F141" s="81">
        <v>50000</v>
      </c>
      <c r="G141" s="81">
        <v>50000</v>
      </c>
      <c r="H141" s="88" t="s">
        <v>19</v>
      </c>
      <c r="I141" s="89" t="s">
        <v>462</v>
      </c>
    </row>
    <row r="142" spans="1:9">
      <c r="A142" s="78" t="s">
        <v>15</v>
      </c>
      <c r="B142" s="78" t="s">
        <v>18</v>
      </c>
      <c r="C142" s="78" t="str">
        <f t="shared" si="1"/>
        <v xml:space="preserve"> </v>
      </c>
      <c r="D142" s="83" t="s">
        <v>463</v>
      </c>
      <c r="E142" s="80" t="s">
        <v>464</v>
      </c>
      <c r="F142" s="81">
        <v>30000</v>
      </c>
      <c r="G142" s="81">
        <v>30000</v>
      </c>
      <c r="H142" s="88" t="s">
        <v>19</v>
      </c>
      <c r="I142" s="89" t="s">
        <v>465</v>
      </c>
    </row>
    <row r="143" spans="1:9">
      <c r="A143" s="78" t="s">
        <v>15</v>
      </c>
      <c r="B143" s="78" t="s">
        <v>18</v>
      </c>
      <c r="C143" s="78" t="str">
        <f t="shared" si="1"/>
        <v xml:space="preserve"> </v>
      </c>
      <c r="D143" s="83" t="s">
        <v>466</v>
      </c>
      <c r="E143" s="80" t="s">
        <v>467</v>
      </c>
      <c r="F143" s="81">
        <v>300000</v>
      </c>
      <c r="G143" s="81">
        <v>300000</v>
      </c>
      <c r="H143" s="88" t="s">
        <v>19</v>
      </c>
      <c r="I143" s="89" t="s">
        <v>468</v>
      </c>
    </row>
    <row r="144" spans="1:9">
      <c r="A144" s="78" t="s">
        <v>15</v>
      </c>
      <c r="B144" s="78" t="s">
        <v>18</v>
      </c>
      <c r="C144" s="78" t="str">
        <f t="shared" si="1"/>
        <v>Yes</v>
      </c>
      <c r="D144" s="83" t="s">
        <v>469</v>
      </c>
      <c r="E144" s="100" t="s">
        <v>470</v>
      </c>
      <c r="F144" s="81">
        <v>320000</v>
      </c>
      <c r="G144" s="81">
        <v>250368</v>
      </c>
      <c r="H144" s="88" t="s">
        <v>19</v>
      </c>
      <c r="I144" s="96" t="s">
        <v>471</v>
      </c>
    </row>
    <row r="145" spans="1:9" ht="47.25">
      <c r="A145" s="78" t="s">
        <v>12</v>
      </c>
      <c r="B145" s="78" t="s">
        <v>22</v>
      </c>
      <c r="D145" s="83" t="s">
        <v>363</v>
      </c>
      <c r="E145" s="80" t="s">
        <v>364</v>
      </c>
      <c r="F145" s="81"/>
      <c r="G145" s="81">
        <v>1099818.9000000001</v>
      </c>
      <c r="H145" s="88" t="s">
        <v>19</v>
      </c>
      <c r="I145" s="89" t="s">
        <v>313</v>
      </c>
    </row>
    <row r="146" spans="1:9">
      <c r="A146" s="78" t="s">
        <v>12</v>
      </c>
      <c r="B146" s="78" t="s">
        <v>18</v>
      </c>
      <c r="D146" s="83" t="s">
        <v>472</v>
      </c>
      <c r="E146" s="80" t="s">
        <v>473</v>
      </c>
      <c r="F146" s="81"/>
      <c r="G146" s="81">
        <v>1813.59</v>
      </c>
      <c r="H146" s="102" t="s">
        <v>19</v>
      </c>
      <c r="I146" s="89" t="s">
        <v>474</v>
      </c>
    </row>
    <row r="147" spans="1:9">
      <c r="A147" s="78" t="s">
        <v>12</v>
      </c>
      <c r="B147" s="78" t="s">
        <v>18</v>
      </c>
      <c r="D147" s="83" t="s">
        <v>475</v>
      </c>
      <c r="E147" s="80" t="s">
        <v>476</v>
      </c>
      <c r="F147" s="81"/>
      <c r="G147" s="81">
        <v>28080</v>
      </c>
      <c r="H147" s="88" t="s">
        <v>19</v>
      </c>
      <c r="I147" s="89" t="s">
        <v>477</v>
      </c>
    </row>
    <row r="148" spans="1:9">
      <c r="A148" s="78" t="s">
        <v>12</v>
      </c>
      <c r="B148" s="78" t="s">
        <v>18</v>
      </c>
      <c r="D148" s="83" t="s">
        <v>478</v>
      </c>
      <c r="E148" s="80" t="s">
        <v>479</v>
      </c>
      <c r="F148" s="81"/>
      <c r="G148" s="81">
        <v>60511.179999999993</v>
      </c>
      <c r="H148" s="102" t="s">
        <v>19</v>
      </c>
      <c r="I148" s="89" t="s">
        <v>480</v>
      </c>
    </row>
    <row r="149" spans="1:9">
      <c r="A149" s="78" t="s">
        <v>13</v>
      </c>
      <c r="B149" s="78" t="s">
        <v>18</v>
      </c>
      <c r="D149" s="83" t="s">
        <v>475</v>
      </c>
      <c r="E149" s="80" t="s">
        <v>476</v>
      </c>
      <c r="F149" s="81"/>
      <c r="G149" s="81">
        <v>40599.090000000004</v>
      </c>
      <c r="H149" s="88" t="s">
        <v>19</v>
      </c>
      <c r="I149" s="89" t="s">
        <v>477</v>
      </c>
    </row>
    <row r="150" spans="1:9">
      <c r="A150" s="78" t="s">
        <v>13</v>
      </c>
      <c r="B150" s="78" t="s">
        <v>18</v>
      </c>
      <c r="D150" s="83" t="s">
        <v>478</v>
      </c>
      <c r="E150" s="80" t="s">
        <v>479</v>
      </c>
      <c r="F150" s="81"/>
      <c r="G150" s="81">
        <v>-2957.5699999999924</v>
      </c>
      <c r="H150" s="102" t="s">
        <v>19</v>
      </c>
      <c r="I150" s="89" t="s">
        <v>480</v>
      </c>
    </row>
    <row r="151" spans="1:9" ht="31.5">
      <c r="A151" s="78" t="s">
        <v>15</v>
      </c>
      <c r="B151" s="78" t="s">
        <v>18</v>
      </c>
      <c r="C151" s="78" t="str">
        <f>IF(F151=G151," ","Yes")</f>
        <v>Yes</v>
      </c>
      <c r="D151" s="83" t="s">
        <v>368</v>
      </c>
      <c r="E151" s="80" t="s">
        <v>369</v>
      </c>
      <c r="F151" s="81">
        <v>2000</v>
      </c>
      <c r="G151" s="82">
        <f>2000*0</f>
        <v>0</v>
      </c>
      <c r="H151" s="102" t="s">
        <v>19</v>
      </c>
      <c r="I151" s="89" t="s">
        <v>296</v>
      </c>
    </row>
    <row r="152" spans="1:9">
      <c r="A152" s="78" t="s">
        <v>13</v>
      </c>
      <c r="B152" s="78" t="s">
        <v>18</v>
      </c>
      <c r="D152" s="83" t="s">
        <v>481</v>
      </c>
      <c r="E152" s="87" t="s">
        <v>482</v>
      </c>
      <c r="F152" s="81"/>
      <c r="G152" s="81">
        <v>39017.53</v>
      </c>
      <c r="H152" s="104" t="s">
        <v>27</v>
      </c>
      <c r="I152" s="105" t="s">
        <v>483</v>
      </c>
    </row>
    <row r="153" spans="1:9">
      <c r="A153" s="78" t="s">
        <v>14</v>
      </c>
      <c r="B153" s="78" t="s">
        <v>20</v>
      </c>
      <c r="C153" s="78" t="str">
        <f>IF(F153=G153," ","Yes")</f>
        <v xml:space="preserve"> </v>
      </c>
      <c r="D153" s="83" t="s">
        <v>484</v>
      </c>
      <c r="E153" s="80" t="s">
        <v>485</v>
      </c>
      <c r="F153" s="81">
        <v>75000</v>
      </c>
      <c r="G153" s="81">
        <v>75000</v>
      </c>
      <c r="H153" s="106" t="s">
        <v>27</v>
      </c>
      <c r="I153" s="105" t="s">
        <v>483</v>
      </c>
    </row>
    <row r="154" spans="1:9">
      <c r="A154" s="78" t="s">
        <v>15</v>
      </c>
      <c r="B154" s="78" t="s">
        <v>18</v>
      </c>
      <c r="C154" s="78" t="str">
        <f>IF(F154=G154," ","Yes")</f>
        <v xml:space="preserve"> </v>
      </c>
      <c r="D154" s="83" t="s">
        <v>486</v>
      </c>
      <c r="E154" s="80" t="s">
        <v>487</v>
      </c>
      <c r="F154" s="81">
        <v>200000</v>
      </c>
      <c r="G154" s="81">
        <v>200000</v>
      </c>
      <c r="H154" s="104" t="s">
        <v>27</v>
      </c>
      <c r="I154" s="105" t="s">
        <v>488</v>
      </c>
    </row>
    <row r="155" spans="1:9">
      <c r="A155" s="78" t="s">
        <v>15</v>
      </c>
      <c r="B155" s="78" t="s">
        <v>20</v>
      </c>
      <c r="C155" s="78" t="str">
        <f>IF(F155=G155," ","Yes")</f>
        <v xml:space="preserve"> </v>
      </c>
      <c r="D155" s="83" t="s">
        <v>489</v>
      </c>
      <c r="E155" s="80" t="s">
        <v>490</v>
      </c>
      <c r="F155" s="81">
        <v>400000</v>
      </c>
      <c r="G155" s="81">
        <v>400000</v>
      </c>
      <c r="H155" s="104" t="s">
        <v>27</v>
      </c>
      <c r="I155" s="105" t="s">
        <v>491</v>
      </c>
    </row>
    <row r="156" spans="1:9">
      <c r="A156" s="78" t="s">
        <v>15</v>
      </c>
      <c r="B156" s="78" t="s">
        <v>20</v>
      </c>
      <c r="C156" s="78" t="str">
        <f>IF(F156=G156," ","Yes")</f>
        <v xml:space="preserve"> </v>
      </c>
      <c r="D156" s="83" t="s">
        <v>492</v>
      </c>
      <c r="E156" s="80" t="s">
        <v>493</v>
      </c>
      <c r="F156" s="81">
        <v>75000</v>
      </c>
      <c r="G156" s="81">
        <v>75000</v>
      </c>
      <c r="H156" s="104" t="s">
        <v>27</v>
      </c>
      <c r="I156" s="105" t="s">
        <v>483</v>
      </c>
    </row>
    <row r="157" spans="1:9">
      <c r="A157" s="78" t="s">
        <v>13</v>
      </c>
      <c r="B157" s="78" t="s">
        <v>18</v>
      </c>
      <c r="D157" s="83" t="s">
        <v>494</v>
      </c>
      <c r="E157" s="100" t="s">
        <v>495</v>
      </c>
      <c r="F157" s="81"/>
      <c r="G157" s="81">
        <v>518797.29999999993</v>
      </c>
      <c r="H157" s="104" t="s">
        <v>27</v>
      </c>
      <c r="I157" s="105" t="s">
        <v>496</v>
      </c>
    </row>
    <row r="158" spans="1:9">
      <c r="A158" s="78" t="s">
        <v>13</v>
      </c>
      <c r="B158" s="78" t="s">
        <v>18</v>
      </c>
      <c r="D158" s="83" t="s">
        <v>497</v>
      </c>
      <c r="E158" s="87" t="s">
        <v>498</v>
      </c>
      <c r="F158" s="81"/>
      <c r="G158" s="81">
        <v>167207.68000000002</v>
      </c>
      <c r="H158" s="104" t="s">
        <v>27</v>
      </c>
      <c r="I158" s="105" t="s">
        <v>499</v>
      </c>
    </row>
    <row r="159" spans="1:9" ht="31.5">
      <c r="A159" s="78" t="s">
        <v>14</v>
      </c>
      <c r="B159" s="78" t="s">
        <v>18</v>
      </c>
      <c r="C159" s="78" t="str">
        <f t="shared" ref="C159:C165" si="2">IF(F159=G159," ","Yes")</f>
        <v xml:space="preserve"> </v>
      </c>
      <c r="D159" s="83" t="s">
        <v>500</v>
      </c>
      <c r="E159" s="80" t="s">
        <v>501</v>
      </c>
      <c r="F159" s="81">
        <v>520000</v>
      </c>
      <c r="G159" s="81">
        <v>520000</v>
      </c>
      <c r="H159" s="104" t="s">
        <v>27</v>
      </c>
      <c r="I159" s="105" t="s">
        <v>502</v>
      </c>
    </row>
    <row r="160" spans="1:9">
      <c r="A160" s="78" t="s">
        <v>14</v>
      </c>
      <c r="B160" s="78" t="s">
        <v>18</v>
      </c>
      <c r="C160" s="78" t="str">
        <f t="shared" si="2"/>
        <v xml:space="preserve"> </v>
      </c>
      <c r="D160" s="83" t="s">
        <v>503</v>
      </c>
      <c r="E160" s="80" t="s">
        <v>504</v>
      </c>
      <c r="F160" s="81">
        <v>200000</v>
      </c>
      <c r="G160" s="81">
        <v>200000</v>
      </c>
      <c r="H160" s="104" t="s">
        <v>27</v>
      </c>
      <c r="I160" s="105" t="s">
        <v>505</v>
      </c>
    </row>
    <row r="161" spans="1:9" ht="31.5">
      <c r="A161" s="78" t="s">
        <v>14</v>
      </c>
      <c r="B161" s="78" t="s">
        <v>18</v>
      </c>
      <c r="C161" s="78" t="str">
        <f t="shared" si="2"/>
        <v xml:space="preserve"> </v>
      </c>
      <c r="D161" s="83" t="s">
        <v>506</v>
      </c>
      <c r="E161" s="80" t="s">
        <v>507</v>
      </c>
      <c r="F161" s="81">
        <v>200000</v>
      </c>
      <c r="G161" s="81">
        <v>200000</v>
      </c>
      <c r="H161" s="104" t="s">
        <v>27</v>
      </c>
      <c r="I161" s="105" t="s">
        <v>508</v>
      </c>
    </row>
    <row r="162" spans="1:9">
      <c r="A162" s="78" t="s">
        <v>14</v>
      </c>
      <c r="B162" s="78" t="s">
        <v>18</v>
      </c>
      <c r="C162" s="78" t="str">
        <f t="shared" si="2"/>
        <v xml:space="preserve"> </v>
      </c>
      <c r="D162" s="83" t="s">
        <v>509</v>
      </c>
      <c r="E162" s="80" t="s">
        <v>510</v>
      </c>
      <c r="F162" s="81">
        <v>200000</v>
      </c>
      <c r="G162" s="81">
        <v>200000</v>
      </c>
      <c r="H162" s="104" t="s">
        <v>27</v>
      </c>
      <c r="I162" s="105" t="s">
        <v>511</v>
      </c>
    </row>
    <row r="163" spans="1:9" ht="31.5">
      <c r="A163" s="78" t="s">
        <v>14</v>
      </c>
      <c r="B163" s="78" t="s">
        <v>18</v>
      </c>
      <c r="C163" s="78" t="str">
        <f t="shared" si="2"/>
        <v xml:space="preserve"> </v>
      </c>
      <c r="D163" s="83" t="s">
        <v>512</v>
      </c>
      <c r="E163" s="80" t="s">
        <v>513</v>
      </c>
      <c r="F163" s="81">
        <v>120000</v>
      </c>
      <c r="G163" s="81">
        <v>120000</v>
      </c>
      <c r="H163" s="104" t="s">
        <v>27</v>
      </c>
      <c r="I163" s="105" t="s">
        <v>514</v>
      </c>
    </row>
    <row r="164" spans="1:9">
      <c r="A164" s="78" t="s">
        <v>15</v>
      </c>
      <c r="B164" s="78" t="s">
        <v>18</v>
      </c>
      <c r="C164" s="78" t="str">
        <f t="shared" si="2"/>
        <v xml:space="preserve"> </v>
      </c>
      <c r="D164" s="83" t="s">
        <v>515</v>
      </c>
      <c r="E164" s="80" t="s">
        <v>516</v>
      </c>
      <c r="F164" s="81">
        <v>200000</v>
      </c>
      <c r="G164" s="81">
        <v>200000</v>
      </c>
      <c r="H164" s="104" t="s">
        <v>27</v>
      </c>
      <c r="I164" s="105" t="s">
        <v>517</v>
      </c>
    </row>
    <row r="165" spans="1:9">
      <c r="A165" s="78" t="s">
        <v>15</v>
      </c>
      <c r="B165" s="78" t="s">
        <v>18</v>
      </c>
      <c r="C165" s="78" t="str">
        <f t="shared" si="2"/>
        <v xml:space="preserve"> </v>
      </c>
      <c r="D165" s="83" t="s">
        <v>518</v>
      </c>
      <c r="E165" s="80" t="s">
        <v>519</v>
      </c>
      <c r="F165" s="81">
        <v>200000</v>
      </c>
      <c r="G165" s="81">
        <v>200000</v>
      </c>
      <c r="H165" s="104" t="s">
        <v>27</v>
      </c>
      <c r="I165" s="105" t="s">
        <v>520</v>
      </c>
    </row>
    <row r="166" spans="1:9">
      <c r="A166" s="78" t="s">
        <v>13</v>
      </c>
      <c r="B166" s="78" t="s">
        <v>22</v>
      </c>
      <c r="D166" s="83" t="s">
        <v>521</v>
      </c>
      <c r="E166" s="87" t="s">
        <v>522</v>
      </c>
      <c r="F166" s="81"/>
      <c r="G166" s="81">
        <v>141750</v>
      </c>
      <c r="H166" s="104" t="s">
        <v>27</v>
      </c>
      <c r="I166" s="105" t="s">
        <v>523</v>
      </c>
    </row>
    <row r="167" spans="1:9" ht="31.5">
      <c r="A167" s="78" t="s">
        <v>12</v>
      </c>
      <c r="B167" s="78" t="s">
        <v>24</v>
      </c>
      <c r="D167" s="83" t="s">
        <v>524</v>
      </c>
      <c r="E167" s="80" t="s">
        <v>525</v>
      </c>
      <c r="F167" s="81"/>
      <c r="G167" s="81">
        <v>173948.5</v>
      </c>
      <c r="H167" s="107" t="s">
        <v>25</v>
      </c>
      <c r="I167" s="108" t="s">
        <v>526</v>
      </c>
    </row>
    <row r="168" spans="1:9">
      <c r="A168" s="78" t="s">
        <v>12</v>
      </c>
      <c r="B168" s="78" t="s">
        <v>24</v>
      </c>
      <c r="D168" s="83" t="s">
        <v>527</v>
      </c>
      <c r="E168" s="80" t="s">
        <v>528</v>
      </c>
      <c r="F168" s="81"/>
      <c r="G168" s="81">
        <v>10527.189999999999</v>
      </c>
      <c r="H168" s="107" t="s">
        <v>25</v>
      </c>
      <c r="I168" s="108" t="s">
        <v>529</v>
      </c>
    </row>
    <row r="169" spans="1:9" ht="31.5">
      <c r="A169" s="78" t="s">
        <v>12</v>
      </c>
      <c r="B169" s="78" t="s">
        <v>22</v>
      </c>
      <c r="D169" s="83" t="s">
        <v>530</v>
      </c>
      <c r="E169" s="80" t="s">
        <v>531</v>
      </c>
      <c r="F169" s="81"/>
      <c r="G169" s="81">
        <v>660668.23999999987</v>
      </c>
      <c r="H169" s="107" t="s">
        <v>25</v>
      </c>
      <c r="I169" s="108" t="s">
        <v>532</v>
      </c>
    </row>
    <row r="170" spans="1:9" ht="31.5">
      <c r="A170" s="78" t="s">
        <v>12</v>
      </c>
      <c r="B170" s="78" t="s">
        <v>22</v>
      </c>
      <c r="D170" s="83" t="s">
        <v>533</v>
      </c>
      <c r="E170" s="80" t="s">
        <v>534</v>
      </c>
      <c r="F170" s="81"/>
      <c r="G170" s="81">
        <v>290939.7</v>
      </c>
      <c r="H170" s="107" t="s">
        <v>25</v>
      </c>
      <c r="I170" s="108" t="s">
        <v>535</v>
      </c>
    </row>
    <row r="171" spans="1:9">
      <c r="A171" s="78" t="s">
        <v>12</v>
      </c>
      <c r="B171" s="78" t="s">
        <v>22</v>
      </c>
      <c r="D171" s="83" t="s">
        <v>536</v>
      </c>
      <c r="E171" s="80" t="s">
        <v>537</v>
      </c>
      <c r="F171" s="81"/>
      <c r="G171" s="81">
        <v>92583.200000000012</v>
      </c>
      <c r="H171" s="107" t="s">
        <v>25</v>
      </c>
      <c r="I171" s="108" t="s">
        <v>538</v>
      </c>
    </row>
    <row r="172" spans="1:9" ht="47.25">
      <c r="A172" s="78" t="s">
        <v>12</v>
      </c>
      <c r="B172" s="78" t="s">
        <v>22</v>
      </c>
      <c r="D172" s="83" t="s">
        <v>539</v>
      </c>
      <c r="E172" s="80" t="s">
        <v>540</v>
      </c>
      <c r="F172" s="81"/>
      <c r="G172" s="81">
        <v>-3036.08</v>
      </c>
      <c r="H172" s="107" t="s">
        <v>25</v>
      </c>
      <c r="I172" s="108" t="s">
        <v>541</v>
      </c>
    </row>
    <row r="173" spans="1:9" ht="31.5">
      <c r="A173" s="78" t="s">
        <v>12</v>
      </c>
      <c r="B173" s="78" t="s">
        <v>22</v>
      </c>
      <c r="D173" s="83" t="s">
        <v>542</v>
      </c>
      <c r="E173" s="80" t="s">
        <v>543</v>
      </c>
      <c r="F173" s="81"/>
      <c r="G173" s="81">
        <v>607271.34</v>
      </c>
      <c r="H173" s="107" t="s">
        <v>25</v>
      </c>
      <c r="I173" s="108" t="s">
        <v>544</v>
      </c>
    </row>
    <row r="174" spans="1:9" ht="31.5">
      <c r="A174" s="78" t="s">
        <v>13</v>
      </c>
      <c r="B174" s="78" t="s">
        <v>24</v>
      </c>
      <c r="D174" s="83" t="s">
        <v>545</v>
      </c>
      <c r="E174" s="87" t="s">
        <v>546</v>
      </c>
      <c r="F174" s="81"/>
      <c r="G174" s="81">
        <v>685962.95000000007</v>
      </c>
      <c r="H174" s="107" t="s">
        <v>25</v>
      </c>
      <c r="I174" s="108" t="s">
        <v>526</v>
      </c>
    </row>
    <row r="175" spans="1:9" ht="47.25">
      <c r="A175" s="78" t="s">
        <v>13</v>
      </c>
      <c r="B175" s="78" t="s">
        <v>22</v>
      </c>
      <c r="D175" s="83" t="s">
        <v>547</v>
      </c>
      <c r="E175" s="80" t="s">
        <v>548</v>
      </c>
      <c r="F175" s="81"/>
      <c r="G175" s="81">
        <v>703279.95999999985</v>
      </c>
      <c r="H175" s="107" t="s">
        <v>25</v>
      </c>
      <c r="I175" s="108" t="s">
        <v>541</v>
      </c>
    </row>
    <row r="176" spans="1:9" ht="31.5">
      <c r="A176" s="78" t="s">
        <v>13</v>
      </c>
      <c r="B176" s="78" t="s">
        <v>22</v>
      </c>
      <c r="D176" s="83" t="s">
        <v>530</v>
      </c>
      <c r="E176" s="87" t="s">
        <v>531</v>
      </c>
      <c r="F176" s="81"/>
      <c r="G176" s="81">
        <v>372857.50999999983</v>
      </c>
      <c r="H176" s="107" t="s">
        <v>25</v>
      </c>
      <c r="I176" s="108" t="s">
        <v>532</v>
      </c>
    </row>
    <row r="177" spans="1:9" ht="31.5">
      <c r="A177" s="78" t="s">
        <v>13</v>
      </c>
      <c r="B177" s="78" t="s">
        <v>22</v>
      </c>
      <c r="D177" s="83" t="s">
        <v>533</v>
      </c>
      <c r="E177" s="87" t="s">
        <v>534</v>
      </c>
      <c r="F177" s="81"/>
      <c r="G177" s="81">
        <v>118729.43000000007</v>
      </c>
      <c r="H177" s="107" t="s">
        <v>25</v>
      </c>
      <c r="I177" s="108" t="s">
        <v>535</v>
      </c>
    </row>
    <row r="178" spans="1:9">
      <c r="A178" s="78" t="s">
        <v>13</v>
      </c>
      <c r="B178" s="78" t="s">
        <v>22</v>
      </c>
      <c r="D178" s="83" t="s">
        <v>536</v>
      </c>
      <c r="E178" s="87" t="s">
        <v>537</v>
      </c>
      <c r="F178" s="81"/>
      <c r="G178" s="81">
        <v>21473.45</v>
      </c>
      <c r="H178" s="107" t="s">
        <v>25</v>
      </c>
      <c r="I178" s="108" t="s">
        <v>538</v>
      </c>
    </row>
    <row r="179" spans="1:9" ht="31.5">
      <c r="A179" s="78" t="s">
        <v>13</v>
      </c>
      <c r="B179" s="78" t="s">
        <v>22</v>
      </c>
      <c r="D179" s="83" t="s">
        <v>542</v>
      </c>
      <c r="E179" s="87" t="s">
        <v>543</v>
      </c>
      <c r="F179" s="81"/>
      <c r="G179" s="81">
        <v>21621.620000000043</v>
      </c>
      <c r="H179" s="107" t="s">
        <v>25</v>
      </c>
      <c r="I179" s="108" t="s">
        <v>544</v>
      </c>
    </row>
    <row r="180" spans="1:9" ht="47.25">
      <c r="A180" s="78" t="s">
        <v>14</v>
      </c>
      <c r="B180" s="78" t="s">
        <v>22</v>
      </c>
      <c r="C180" s="78" t="str">
        <f t="shared" ref="C180:C185" si="3">IF(F180=G180," ","Yes")</f>
        <v xml:space="preserve"> </v>
      </c>
      <c r="D180" s="83" t="s">
        <v>549</v>
      </c>
      <c r="E180" s="80" t="s">
        <v>550</v>
      </c>
      <c r="F180" s="81">
        <v>500000</v>
      </c>
      <c r="G180" s="81">
        <v>500000</v>
      </c>
      <c r="H180" s="107" t="s">
        <v>25</v>
      </c>
      <c r="I180" s="108" t="s">
        <v>541</v>
      </c>
    </row>
    <row r="181" spans="1:9" ht="31.5">
      <c r="A181" s="78" t="s">
        <v>14</v>
      </c>
      <c r="B181" s="78" t="s">
        <v>22</v>
      </c>
      <c r="C181" s="78" t="str">
        <f t="shared" si="3"/>
        <v>Yes</v>
      </c>
      <c r="D181" s="83" t="s">
        <v>551</v>
      </c>
      <c r="E181" s="80" t="s">
        <v>552</v>
      </c>
      <c r="F181" s="81">
        <v>499999.99999999988</v>
      </c>
      <c r="G181" s="81">
        <v>382000</v>
      </c>
      <c r="H181" s="107" t="s">
        <v>25</v>
      </c>
      <c r="I181" s="108" t="s">
        <v>535</v>
      </c>
    </row>
    <row r="182" spans="1:9" ht="78.75">
      <c r="A182" s="78" t="s">
        <v>14</v>
      </c>
      <c r="B182" s="78" t="s">
        <v>22</v>
      </c>
      <c r="C182" s="78" t="str">
        <f t="shared" si="3"/>
        <v>Yes</v>
      </c>
      <c r="D182" s="83" t="s">
        <v>553</v>
      </c>
      <c r="E182" s="80" t="s">
        <v>554</v>
      </c>
      <c r="F182" s="81">
        <v>1250000</v>
      </c>
      <c r="G182" s="81">
        <v>955000</v>
      </c>
      <c r="H182" s="107" t="s">
        <v>25</v>
      </c>
      <c r="I182" s="108" t="s">
        <v>555</v>
      </c>
    </row>
    <row r="183" spans="1:9" ht="47.25">
      <c r="A183" s="78" t="s">
        <v>15</v>
      </c>
      <c r="B183" s="78" t="s">
        <v>22</v>
      </c>
      <c r="C183" s="78" t="str">
        <f t="shared" si="3"/>
        <v xml:space="preserve"> </v>
      </c>
      <c r="D183" s="83" t="s">
        <v>556</v>
      </c>
      <c r="E183" s="80" t="s">
        <v>557</v>
      </c>
      <c r="F183" s="81">
        <v>500000</v>
      </c>
      <c r="G183" s="81">
        <v>500000</v>
      </c>
      <c r="H183" s="107" t="s">
        <v>25</v>
      </c>
      <c r="I183" s="108" t="s">
        <v>541</v>
      </c>
    </row>
    <row r="184" spans="1:9">
      <c r="A184" s="78" t="s">
        <v>15</v>
      </c>
      <c r="B184" s="78" t="s">
        <v>24</v>
      </c>
      <c r="C184" s="78" t="str">
        <f t="shared" si="3"/>
        <v xml:space="preserve"> </v>
      </c>
      <c r="D184" s="83" t="s">
        <v>558</v>
      </c>
      <c r="E184" s="80" t="s">
        <v>559</v>
      </c>
      <c r="F184" s="81">
        <v>250000</v>
      </c>
      <c r="G184" s="81">
        <v>250000</v>
      </c>
      <c r="H184" s="107" t="s">
        <v>25</v>
      </c>
      <c r="I184" s="108" t="s">
        <v>560</v>
      </c>
    </row>
    <row r="185" spans="1:9" ht="47.25">
      <c r="A185" s="78" t="s">
        <v>15</v>
      </c>
      <c r="B185" s="78" t="s">
        <v>22</v>
      </c>
      <c r="C185" s="78" t="str">
        <f t="shared" si="3"/>
        <v>Yes</v>
      </c>
      <c r="D185" s="83" t="s">
        <v>561</v>
      </c>
      <c r="E185" s="80" t="s">
        <v>562</v>
      </c>
      <c r="F185" s="81">
        <v>1000000</v>
      </c>
      <c r="G185" s="81">
        <v>631600</v>
      </c>
      <c r="H185" s="107" t="s">
        <v>25</v>
      </c>
      <c r="I185" s="108" t="s">
        <v>563</v>
      </c>
    </row>
    <row r="186" spans="1:9">
      <c r="A186" s="78" t="s">
        <v>12</v>
      </c>
      <c r="B186" s="78" t="s">
        <v>22</v>
      </c>
      <c r="D186" s="83" t="s">
        <v>564</v>
      </c>
      <c r="E186" s="80" t="s">
        <v>565</v>
      </c>
      <c r="F186" s="81"/>
      <c r="G186" s="81">
        <v>188737.52</v>
      </c>
      <c r="H186" s="107" t="s">
        <v>25</v>
      </c>
      <c r="I186" s="108" t="s">
        <v>621</v>
      </c>
    </row>
    <row r="187" spans="1:9">
      <c r="A187" s="78" t="s">
        <v>12</v>
      </c>
      <c r="B187" s="78" t="s">
        <v>24</v>
      </c>
      <c r="D187" s="83" t="s">
        <v>566</v>
      </c>
      <c r="E187" s="80" t="s">
        <v>567</v>
      </c>
      <c r="F187" s="81"/>
      <c r="G187" s="81">
        <v>16500</v>
      </c>
      <c r="H187" s="107" t="s">
        <v>25</v>
      </c>
      <c r="I187" s="108" t="s">
        <v>619</v>
      </c>
    </row>
    <row r="188" spans="1:9">
      <c r="A188" s="78" t="s">
        <v>13</v>
      </c>
      <c r="B188" s="78" t="s">
        <v>22</v>
      </c>
      <c r="D188" s="83" t="s">
        <v>568</v>
      </c>
      <c r="E188" s="80" t="s">
        <v>569</v>
      </c>
      <c r="F188" s="81"/>
      <c r="G188" s="81">
        <v>320921.19000000018</v>
      </c>
      <c r="H188" s="107" t="s">
        <v>25</v>
      </c>
      <c r="I188" s="108" t="s">
        <v>620</v>
      </c>
    </row>
    <row r="189" spans="1:9">
      <c r="A189" s="78" t="s">
        <v>13</v>
      </c>
      <c r="B189" s="78" t="s">
        <v>24</v>
      </c>
      <c r="D189" s="83" t="s">
        <v>566</v>
      </c>
      <c r="E189" s="80" t="s">
        <v>567</v>
      </c>
      <c r="F189" s="81"/>
      <c r="G189" s="81">
        <v>41250</v>
      </c>
      <c r="H189" s="107" t="s">
        <v>25</v>
      </c>
      <c r="I189" s="108" t="s">
        <v>619</v>
      </c>
    </row>
    <row r="190" spans="1:9">
      <c r="A190" s="78" t="s">
        <v>13</v>
      </c>
      <c r="B190" s="78" t="s">
        <v>22</v>
      </c>
      <c r="D190" s="83" t="s">
        <v>570</v>
      </c>
      <c r="E190" s="87" t="s">
        <v>571</v>
      </c>
      <c r="F190" s="81"/>
      <c r="G190" s="81">
        <v>339817.2300000001</v>
      </c>
      <c r="H190" s="109" t="s">
        <v>23</v>
      </c>
      <c r="I190" s="110" t="s">
        <v>618</v>
      </c>
    </row>
    <row r="191" spans="1:9">
      <c r="A191" s="78" t="s">
        <v>12</v>
      </c>
      <c r="B191" s="78" t="s">
        <v>22</v>
      </c>
      <c r="D191" s="83" t="s">
        <v>572</v>
      </c>
      <c r="E191" s="80" t="s">
        <v>573</v>
      </c>
      <c r="F191" s="81"/>
      <c r="G191" s="81">
        <v>265402.07000000007</v>
      </c>
      <c r="H191" s="109" t="s">
        <v>23</v>
      </c>
      <c r="I191" s="110" t="s">
        <v>574</v>
      </c>
    </row>
    <row r="192" spans="1:9" ht="63">
      <c r="A192" s="78" t="s">
        <v>12</v>
      </c>
      <c r="B192" s="78" t="s">
        <v>22</v>
      </c>
      <c r="D192" s="83" t="s">
        <v>575</v>
      </c>
      <c r="E192" s="80" t="s">
        <v>576</v>
      </c>
      <c r="F192" s="81"/>
      <c r="G192" s="81">
        <v>243871.03000000003</v>
      </c>
      <c r="H192" s="109" t="s">
        <v>23</v>
      </c>
      <c r="I192" s="110" t="s">
        <v>577</v>
      </c>
    </row>
    <row r="193" spans="1:9" ht="63">
      <c r="A193" s="78" t="s">
        <v>12</v>
      </c>
      <c r="B193" s="78" t="s">
        <v>22</v>
      </c>
      <c r="D193" s="83" t="s">
        <v>578</v>
      </c>
      <c r="E193" s="80" t="s">
        <v>579</v>
      </c>
      <c r="F193" s="81"/>
      <c r="G193" s="81">
        <v>21137.119999999995</v>
      </c>
      <c r="H193" s="109" t="s">
        <v>23</v>
      </c>
      <c r="I193" s="110" t="s">
        <v>580</v>
      </c>
    </row>
    <row r="194" spans="1:9">
      <c r="A194" s="78" t="s">
        <v>13</v>
      </c>
      <c r="B194" s="78" t="s">
        <v>22</v>
      </c>
      <c r="D194" s="83" t="s">
        <v>581</v>
      </c>
      <c r="E194" s="87" t="s">
        <v>582</v>
      </c>
      <c r="F194" s="81"/>
      <c r="G194" s="81">
        <v>434235.66000000003</v>
      </c>
      <c r="H194" s="109" t="s">
        <v>23</v>
      </c>
      <c r="I194" s="110" t="s">
        <v>624</v>
      </c>
    </row>
    <row r="195" spans="1:9" ht="31.5">
      <c r="A195" s="78" t="s">
        <v>13</v>
      </c>
      <c r="B195" s="78" t="s">
        <v>22</v>
      </c>
      <c r="D195" s="83" t="s">
        <v>583</v>
      </c>
      <c r="E195" s="87" t="s">
        <v>584</v>
      </c>
      <c r="F195" s="81"/>
      <c r="G195" s="81">
        <v>413222.72000000009</v>
      </c>
      <c r="H195" s="109" t="s">
        <v>23</v>
      </c>
      <c r="I195" s="110" t="s">
        <v>585</v>
      </c>
    </row>
    <row r="196" spans="1:9" ht="31.5">
      <c r="A196" s="78" t="s">
        <v>13</v>
      </c>
      <c r="B196" s="78" t="s">
        <v>22</v>
      </c>
      <c r="D196" s="83" t="s">
        <v>586</v>
      </c>
      <c r="E196" s="87" t="s">
        <v>587</v>
      </c>
      <c r="F196" s="81"/>
      <c r="G196" s="81">
        <v>340868.49999999988</v>
      </c>
      <c r="H196" s="109" t="s">
        <v>23</v>
      </c>
      <c r="I196" s="110" t="s">
        <v>588</v>
      </c>
    </row>
    <row r="197" spans="1:9" ht="63">
      <c r="A197" s="78" t="s">
        <v>13</v>
      </c>
      <c r="B197" s="78" t="s">
        <v>22</v>
      </c>
      <c r="D197" s="83" t="s">
        <v>575</v>
      </c>
      <c r="E197" s="87" t="s">
        <v>576</v>
      </c>
      <c r="F197" s="81"/>
      <c r="G197" s="81">
        <v>143381.24999999997</v>
      </c>
      <c r="H197" s="109" t="s">
        <v>23</v>
      </c>
      <c r="I197" s="110" t="s">
        <v>589</v>
      </c>
    </row>
    <row r="198" spans="1:9" ht="63">
      <c r="A198" s="78" t="s">
        <v>13</v>
      </c>
      <c r="B198" s="78" t="s">
        <v>22</v>
      </c>
      <c r="D198" s="83" t="s">
        <v>578</v>
      </c>
      <c r="E198" s="87" t="s">
        <v>579</v>
      </c>
      <c r="F198" s="81"/>
      <c r="G198" s="81">
        <v>40266.990000000005</v>
      </c>
      <c r="H198" s="109" t="s">
        <v>23</v>
      </c>
      <c r="I198" s="110" t="s">
        <v>580</v>
      </c>
    </row>
    <row r="199" spans="1:9" ht="63">
      <c r="A199" s="78" t="s">
        <v>14</v>
      </c>
      <c r="B199" s="78" t="s">
        <v>22</v>
      </c>
      <c r="C199" s="78" t="str">
        <f t="shared" ref="C199:C206" si="4">IF(F199=G199," ","Yes")</f>
        <v>Yes</v>
      </c>
      <c r="D199" s="83" t="s">
        <v>590</v>
      </c>
      <c r="E199" s="80" t="s">
        <v>591</v>
      </c>
      <c r="F199" s="81">
        <v>697000</v>
      </c>
      <c r="G199" s="81">
        <v>440226</v>
      </c>
      <c r="H199" s="109" t="s">
        <v>23</v>
      </c>
      <c r="I199" s="110" t="s">
        <v>592</v>
      </c>
    </row>
    <row r="200" spans="1:9" ht="31.5">
      <c r="A200" s="78" t="s">
        <v>14</v>
      </c>
      <c r="B200" s="78" t="s">
        <v>22</v>
      </c>
      <c r="C200" s="78" t="str">
        <f t="shared" si="4"/>
        <v>Yes</v>
      </c>
      <c r="D200" s="83" t="s">
        <v>593</v>
      </c>
      <c r="E200" s="80" t="s">
        <v>594</v>
      </c>
      <c r="F200" s="81">
        <v>499999.99999999988</v>
      </c>
      <c r="G200" s="81">
        <v>335000</v>
      </c>
      <c r="H200" s="109" t="s">
        <v>23</v>
      </c>
      <c r="I200" s="110" t="s">
        <v>588</v>
      </c>
    </row>
    <row r="201" spans="1:9" ht="63">
      <c r="A201" s="78" t="s">
        <v>14</v>
      </c>
      <c r="B201" s="78" t="s">
        <v>22</v>
      </c>
      <c r="C201" s="78" t="str">
        <f t="shared" si="4"/>
        <v>Yes</v>
      </c>
      <c r="D201" s="83" t="s">
        <v>595</v>
      </c>
      <c r="E201" s="80" t="s">
        <v>596</v>
      </c>
      <c r="F201" s="81">
        <v>249999.99999999997</v>
      </c>
      <c r="G201" s="81">
        <v>191000</v>
      </c>
      <c r="H201" s="109" t="s">
        <v>23</v>
      </c>
      <c r="I201" s="110" t="s">
        <v>580</v>
      </c>
    </row>
    <row r="202" spans="1:9" ht="31.5">
      <c r="A202" s="78" t="s">
        <v>14</v>
      </c>
      <c r="B202" s="78" t="s">
        <v>22</v>
      </c>
      <c r="C202" s="78" t="str">
        <f t="shared" si="4"/>
        <v>Yes</v>
      </c>
      <c r="D202" s="79" t="s">
        <v>597</v>
      </c>
      <c r="E202" s="80" t="s">
        <v>598</v>
      </c>
      <c r="F202" s="81">
        <v>250000</v>
      </c>
      <c r="G202" s="81">
        <v>158000</v>
      </c>
      <c r="H202" s="109" t="s">
        <v>23</v>
      </c>
      <c r="I202" s="110" t="s">
        <v>599</v>
      </c>
    </row>
    <row r="203" spans="1:9" ht="31.5">
      <c r="A203" s="78" t="s">
        <v>15</v>
      </c>
      <c r="B203" s="78" t="s">
        <v>24</v>
      </c>
      <c r="C203" s="78" t="str">
        <f t="shared" si="4"/>
        <v xml:space="preserve"> </v>
      </c>
      <c r="D203" s="83" t="s">
        <v>600</v>
      </c>
      <c r="E203" s="80" t="s">
        <v>601</v>
      </c>
      <c r="F203" s="81">
        <v>750000</v>
      </c>
      <c r="G203" s="81">
        <v>750000</v>
      </c>
      <c r="H203" s="109" t="s">
        <v>23</v>
      </c>
      <c r="I203" s="110" t="s">
        <v>602</v>
      </c>
    </row>
    <row r="204" spans="1:9" ht="47.25">
      <c r="A204" s="78" t="s">
        <v>15</v>
      </c>
      <c r="B204" s="78" t="s">
        <v>22</v>
      </c>
      <c r="C204" s="78" t="str">
        <f t="shared" si="4"/>
        <v>Yes</v>
      </c>
      <c r="D204" s="83" t="s">
        <v>603</v>
      </c>
      <c r="E204" s="80" t="s">
        <v>604</v>
      </c>
      <c r="F204" s="81">
        <v>3000000</v>
      </c>
      <c r="G204" s="81">
        <v>1915800</v>
      </c>
      <c r="H204" s="109" t="s">
        <v>23</v>
      </c>
      <c r="I204" s="110" t="s">
        <v>605</v>
      </c>
    </row>
    <row r="205" spans="1:9" ht="31.5">
      <c r="A205" s="78" t="s">
        <v>15</v>
      </c>
      <c r="B205" s="78" t="s">
        <v>22</v>
      </c>
      <c r="C205" s="78" t="str">
        <f t="shared" si="4"/>
        <v>Yes</v>
      </c>
      <c r="D205" s="79" t="s">
        <v>606</v>
      </c>
      <c r="E205" s="80" t="s">
        <v>607</v>
      </c>
      <c r="F205" s="81">
        <v>1000000</v>
      </c>
      <c r="G205" s="81">
        <v>638600</v>
      </c>
      <c r="H205" s="109" t="s">
        <v>23</v>
      </c>
      <c r="I205" s="110" t="s">
        <v>599</v>
      </c>
    </row>
    <row r="206" spans="1:9" ht="63">
      <c r="A206" s="78" t="s">
        <v>15</v>
      </c>
      <c r="B206" s="78" t="s">
        <v>22</v>
      </c>
      <c r="C206" s="78" t="str">
        <f t="shared" si="4"/>
        <v>Yes</v>
      </c>
      <c r="D206" s="83" t="s">
        <v>608</v>
      </c>
      <c r="E206" s="80" t="s">
        <v>609</v>
      </c>
      <c r="F206" s="81">
        <v>100000</v>
      </c>
      <c r="G206" s="81">
        <v>63160</v>
      </c>
      <c r="H206" s="109" t="s">
        <v>23</v>
      </c>
      <c r="I206" s="110" t="s">
        <v>580</v>
      </c>
    </row>
    <row r="207" spans="1:9" ht="47.25">
      <c r="A207" s="78" t="s">
        <v>12</v>
      </c>
      <c r="B207" s="78" t="s">
        <v>22</v>
      </c>
      <c r="D207" s="83" t="s">
        <v>610</v>
      </c>
      <c r="E207" s="80" t="s">
        <v>611</v>
      </c>
      <c r="F207" s="81"/>
      <c r="G207" s="81">
        <v>17419.029999999995</v>
      </c>
      <c r="H207" s="111" t="s">
        <v>26</v>
      </c>
      <c r="I207" s="112" t="s">
        <v>622</v>
      </c>
    </row>
    <row r="208" spans="1:9" ht="47.25">
      <c r="A208" s="78" t="s">
        <v>13</v>
      </c>
      <c r="B208" s="78" t="s">
        <v>18</v>
      </c>
      <c r="D208" s="83" t="s">
        <v>612</v>
      </c>
      <c r="E208" s="87" t="s">
        <v>613</v>
      </c>
      <c r="F208" s="81"/>
      <c r="G208" s="81">
        <v>813360.46000000008</v>
      </c>
      <c r="H208" s="111" t="s">
        <v>26</v>
      </c>
      <c r="I208" s="112" t="s">
        <v>622</v>
      </c>
    </row>
    <row r="209" spans="1:9" ht="47.25">
      <c r="A209" s="78" t="s">
        <v>14</v>
      </c>
      <c r="B209" s="78" t="s">
        <v>18</v>
      </c>
      <c r="C209" s="78" t="str">
        <f>IF(F209=G209," ","Yes")</f>
        <v>Yes</v>
      </c>
      <c r="D209" s="83" t="s">
        <v>612</v>
      </c>
      <c r="E209" s="80" t="s">
        <v>613</v>
      </c>
      <c r="F209" s="81">
        <v>4105818</v>
      </c>
      <c r="G209" s="81">
        <v>2593000</v>
      </c>
      <c r="H209" s="111" t="s">
        <v>26</v>
      </c>
      <c r="I209" s="112" t="s">
        <v>622</v>
      </c>
    </row>
    <row r="210" spans="1:9" ht="47.25">
      <c r="A210" s="78" t="s">
        <v>15</v>
      </c>
      <c r="B210" s="78" t="s">
        <v>18</v>
      </c>
      <c r="C210" s="78" t="str">
        <f>IF(F210=G210," ","Yes")</f>
        <v xml:space="preserve"> </v>
      </c>
      <c r="D210" s="83" t="s">
        <v>614</v>
      </c>
      <c r="E210" s="86" t="s">
        <v>615</v>
      </c>
      <c r="F210" s="81">
        <v>300000</v>
      </c>
      <c r="G210" s="81">
        <v>300000</v>
      </c>
      <c r="H210" s="111" t="s">
        <v>26</v>
      </c>
      <c r="I210" s="112" t="s">
        <v>622</v>
      </c>
    </row>
    <row r="211" spans="1:9" ht="47.25">
      <c r="A211" s="78" t="s">
        <v>15</v>
      </c>
      <c r="B211" s="78" t="s">
        <v>18</v>
      </c>
      <c r="C211" s="78" t="str">
        <f>IF(F211=G211," ","Yes")</f>
        <v>Yes</v>
      </c>
      <c r="D211" s="83" t="s">
        <v>616</v>
      </c>
      <c r="E211" s="80" t="s">
        <v>617</v>
      </c>
      <c r="F211" s="81">
        <v>200000</v>
      </c>
      <c r="G211" s="81">
        <v>127400</v>
      </c>
      <c r="H211" s="111" t="s">
        <v>26</v>
      </c>
      <c r="I211" s="112" t="s">
        <v>622</v>
      </c>
    </row>
  </sheetData>
  <autoFilter ref="A4:I211" xr:uid="{16C4AC1C-2EDC-4D46-9A60-FFED7DA428C9}">
    <sortState xmlns:xlrd2="http://schemas.microsoft.com/office/spreadsheetml/2017/richdata2" ref="A5:I211">
      <sortCondition ref="H4:H211"/>
    </sortState>
  </autoFilter>
  <pageMargins left="0.7" right="0.7" top="0.75" bottom="0.75" header="0.3" footer="0.3"/>
  <pageSetup orientation="portrait" horizontalDpi="90" verticalDpi="9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6" ma:contentTypeDescription="Create a new document." ma:contentTypeScope="" ma:versionID="c410bab37c303177467c07dd821a813e">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92d1cf030671a911d22a5604d084b24"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f9a743-18e3-40ef-b0a4-47096f190587">
      <UserInfo>
        <DisplayName/>
        <AccountId xsi:nil="true"/>
        <AccountType/>
      </UserInfo>
    </SharedWithUsers>
  </documentManagement>
</p:properties>
</file>

<file path=customXml/itemProps1.xml><?xml version="1.0" encoding="utf-8"?>
<ds:datastoreItem xmlns:ds="http://schemas.openxmlformats.org/officeDocument/2006/customXml" ds:itemID="{01B304EC-8754-4A73-AD25-B19824AB6AA0}"/>
</file>

<file path=customXml/itemProps2.xml><?xml version="1.0" encoding="utf-8"?>
<ds:datastoreItem xmlns:ds="http://schemas.openxmlformats.org/officeDocument/2006/customXml" ds:itemID="{C396665A-FD9F-436D-B751-A177432162E0}"/>
</file>

<file path=customXml/itemProps3.xml><?xml version="1.0" encoding="utf-8"?>
<ds:datastoreItem xmlns:ds="http://schemas.openxmlformats.org/officeDocument/2006/customXml" ds:itemID="{D934D7B6-DA9A-48C5-BEB8-21673C32C2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IT CapEx Grouping</vt:lpstr>
      <vt:lpstr>IT OpEx  </vt:lpstr>
      <vt:lpstr>IT FTE Employee Count</vt:lpstr>
      <vt:lpstr>IT CapEx Grouping (Working)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2024-04-11T13:25:59Z</dcterms:created>
  <dcterms:modified xsi:type="dcterms:W3CDTF">2024-04-11T13:26:02Z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2024-04-11T13:26:00Z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e07078cb-b538-4115-a7a2-d7d550370c8f</vt:lpwstr>
  </property>
  <property fmtid="{D5CDD505-2E9C-101B-9397-08002B2CF9AE}" pid="8" name="MSIP_Label_a83f872e-d8d7-43ac-9961-0f2ad31e50e5_ContentBits">
    <vt:lpwstr>0</vt:lpwstr>
  </property>
  <property fmtid="{D5CDD505-2E9C-101B-9397-08002B2CF9AE}" pid="9" name="ContentTypeId">
    <vt:lpwstr>0x01010093961404F3F6B34988E14CCD792B016F</vt:lpwstr>
  </property>
  <property fmtid="{D5CDD505-2E9C-101B-9397-08002B2CF9AE}" pid="10" name="Order">
    <vt:r8>813800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