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Sample Commerical Bills\"/>
    </mc:Choice>
  </mc:AlternateContent>
  <bookViews>
    <workbookView xWindow="0" yWindow="0" windowWidth="25200" windowHeight="11550"/>
  </bookViews>
  <sheets>
    <sheet name="Print Shee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24" i="1"/>
  <c r="E24" i="1"/>
  <c r="D24" i="1"/>
  <c r="N23" i="1"/>
  <c r="O23" i="1" s="1"/>
  <c r="I23" i="1"/>
  <c r="F23" i="1"/>
  <c r="E23" i="1"/>
  <c r="D23" i="1"/>
  <c r="I22" i="1"/>
  <c r="F22" i="1"/>
  <c r="E22" i="1"/>
  <c r="D22" i="1"/>
  <c r="M20" i="1"/>
  <c r="J20" i="1"/>
  <c r="I20" i="1"/>
  <c r="H20" i="1"/>
  <c r="G20" i="1"/>
  <c r="F20" i="1"/>
  <c r="E20" i="1"/>
  <c r="D20" i="1"/>
  <c r="M19" i="1"/>
  <c r="J19" i="1"/>
  <c r="I19" i="1"/>
  <c r="H19" i="1"/>
  <c r="G19" i="1"/>
  <c r="F19" i="1"/>
  <c r="E19" i="1"/>
  <c r="D19" i="1"/>
  <c r="N19" i="1" s="1"/>
  <c r="M18" i="1"/>
  <c r="J18" i="1"/>
  <c r="I18" i="1"/>
  <c r="H18" i="1"/>
  <c r="G18" i="1"/>
  <c r="F18" i="1"/>
  <c r="E18" i="1"/>
  <c r="D18" i="1"/>
  <c r="N18" i="1" s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N14" i="1" s="1"/>
  <c r="L12" i="1"/>
  <c r="J12" i="1"/>
  <c r="I12" i="1"/>
  <c r="H12" i="1"/>
  <c r="G12" i="1"/>
  <c r="F12" i="1"/>
  <c r="E12" i="1"/>
  <c r="D12" i="1"/>
  <c r="N12" i="1" s="1"/>
  <c r="L11" i="1"/>
  <c r="J11" i="1"/>
  <c r="I11" i="1"/>
  <c r="H11" i="1"/>
  <c r="G11" i="1"/>
  <c r="F11" i="1"/>
  <c r="E11" i="1"/>
  <c r="D11" i="1"/>
  <c r="L10" i="1"/>
  <c r="J10" i="1"/>
  <c r="I10" i="1"/>
  <c r="H10" i="1"/>
  <c r="G10" i="1"/>
  <c r="F10" i="1"/>
  <c r="E10" i="1"/>
  <c r="D10" i="1"/>
  <c r="L8" i="1"/>
  <c r="J8" i="1"/>
  <c r="I8" i="1"/>
  <c r="H8" i="1"/>
  <c r="G8" i="1"/>
  <c r="F8" i="1"/>
  <c r="E8" i="1"/>
  <c r="D8" i="1"/>
  <c r="N8" i="1" s="1"/>
  <c r="L7" i="1"/>
  <c r="J7" i="1"/>
  <c r="I7" i="1"/>
  <c r="H7" i="1"/>
  <c r="G7" i="1"/>
  <c r="F7" i="1"/>
  <c r="E7" i="1"/>
  <c r="D7" i="1"/>
  <c r="N7" i="1" s="1"/>
  <c r="L6" i="1"/>
  <c r="J6" i="1"/>
  <c r="I6" i="1"/>
  <c r="H6" i="1"/>
  <c r="G6" i="1"/>
  <c r="F6" i="1"/>
  <c r="E6" i="1"/>
  <c r="D6" i="1"/>
  <c r="O14" i="1" l="1"/>
  <c r="O15" i="1"/>
  <c r="O8" i="1"/>
  <c r="O19" i="1"/>
  <c r="O7" i="1"/>
  <c r="O12" i="1"/>
  <c r="O18" i="1"/>
  <c r="N22" i="1"/>
  <c r="O22" i="1" s="1"/>
  <c r="N10" i="1"/>
  <c r="O10" i="1" s="1"/>
  <c r="N15" i="1"/>
  <c r="N20" i="1"/>
  <c r="O20" i="1" s="1"/>
  <c r="N6" i="1"/>
  <c r="O6" i="1" s="1"/>
  <c r="N11" i="1"/>
  <c r="O11" i="1" s="1"/>
  <c r="N16" i="1"/>
  <c r="O16" i="1" s="1"/>
  <c r="N24" i="1"/>
  <c r="O24" i="1" s="1"/>
</calcChain>
</file>

<file path=xl/sharedStrings.xml><?xml version="1.0" encoding="utf-8"?>
<sst xmlns="http://schemas.openxmlformats.org/spreadsheetml/2006/main" count="82" uniqueCount="33">
  <si>
    <t>Florida Investor-Owned Electric Utilities Sample Bill Calculations - Commercial and Industrial Service</t>
  </si>
  <si>
    <t>Utility/Rate Class</t>
  </si>
  <si>
    <t>kW</t>
  </si>
  <si>
    <t>kWh</t>
  </si>
  <si>
    <t>Base Rate Charge</t>
  </si>
  <si>
    <t>Fuel and Purchased Power Charge</t>
  </si>
  <si>
    <t>Energy Conservation Charge</t>
  </si>
  <si>
    <t>Environmental Cost Recovery Charge</t>
  </si>
  <si>
    <t>Capacity Cost Recovery Charge</t>
  </si>
  <si>
    <t>Storm Protection Plan Charge</t>
  </si>
  <si>
    <t>Asset Securitization Charge (DEF)</t>
  </si>
  <si>
    <t>Transition Rider/Credit (FPL)</t>
  </si>
  <si>
    <t>Clean Energy Transition Mechanism (TECO)</t>
  </si>
  <si>
    <t>Gross Receipts Tax and Regulatory Assessment Fee</t>
  </si>
  <si>
    <t>Total</t>
  </si>
  <si>
    <t xml:space="preserve">  Florida Power &amp; Light (FPL)</t>
  </si>
  <si>
    <t>GS-1</t>
  </si>
  <si>
    <t>N/A</t>
  </si>
  <si>
    <t>GSD-1</t>
  </si>
  <si>
    <t>GSLD-1</t>
  </si>
  <si>
    <t xml:space="preserve">  FPL Northwest FL (Formerly Gulf Power)</t>
  </si>
  <si>
    <t xml:space="preserve">  Duke Energy Florida (DEF)</t>
  </si>
  <si>
    <t>GS-1*</t>
  </si>
  <si>
    <t xml:space="preserve">  Tampa Electric Company (TECO)</t>
  </si>
  <si>
    <t>GS</t>
  </si>
  <si>
    <t>GSD</t>
  </si>
  <si>
    <t xml:space="preserve">  Florida Public Utilities Company (FPUC)</t>
  </si>
  <si>
    <t>GSLD</t>
  </si>
  <si>
    <t xml:space="preserve">Gross Receipts Tax for FPL and DEF includes Regulatory Assessment Fee. For TECO and FPUC, Regulatory Assessment Fee is included in base rates and clauses. </t>
  </si>
  <si>
    <t>*Closed to new customers as of 1/1/22</t>
  </si>
  <si>
    <t>`</t>
  </si>
  <si>
    <t>Storm Cost Restoration Surcharge</t>
  </si>
  <si>
    <t>Effective 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</si>
</sst>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0" fillId="2" borderId="17" xfId="0" applyFill="1" applyBorder="1" applyAlignment="1">
      <alignment horizontal="right" vertical="center"/>
    </xf>
    <xf numFmtId="41" fontId="0" fillId="2" borderId="0" xfId="0" applyNumberFormat="1" applyFill="1" applyBorder="1" applyAlignment="1">
      <alignment vertical="center"/>
    </xf>
    <xf numFmtId="164" fontId="0" fillId="2" borderId="18" xfId="1" applyNumberFormat="1" applyFont="1" applyFill="1" applyBorder="1" applyAlignment="1">
      <alignment vertical="center"/>
    </xf>
    <xf numFmtId="165" fontId="0" fillId="2" borderId="19" xfId="2" applyNumberFormat="1" applyFont="1" applyFill="1" applyBorder="1" applyAlignment="1">
      <alignment vertical="center"/>
    </xf>
    <xf numFmtId="165" fontId="0" fillId="2" borderId="0" xfId="2" applyNumberFormat="1" applyFont="1" applyFill="1" applyBorder="1" applyAlignment="1">
      <alignment vertical="center"/>
    </xf>
    <xf numFmtId="166" fontId="0" fillId="2" borderId="0" xfId="2" applyNumberFormat="1" applyFont="1" applyFill="1" applyBorder="1" applyAlignment="1">
      <alignment horizontal="center" vertical="center"/>
    </xf>
    <xf numFmtId="166" fontId="0" fillId="2" borderId="19" xfId="2" applyNumberFormat="1" applyFont="1" applyFill="1" applyBorder="1" applyAlignment="1">
      <alignment horizontal="center" vertical="center"/>
    </xf>
    <xf numFmtId="5" fontId="0" fillId="2" borderId="19" xfId="2" applyNumberFormat="1" applyFont="1" applyFill="1" applyBorder="1" applyAlignment="1">
      <alignment vertical="center"/>
    </xf>
    <xf numFmtId="165" fontId="2" fillId="2" borderId="20" xfId="2" applyNumberFormat="1" applyFont="1" applyFill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5" fontId="0" fillId="0" borderId="19" xfId="2" applyNumberFormat="1" applyFont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6" fontId="0" fillId="0" borderId="0" xfId="2" applyNumberFormat="1" applyFont="1" applyBorder="1" applyAlignment="1">
      <alignment horizontal="center" vertical="center"/>
    </xf>
    <xf numFmtId="166" fontId="0" fillId="0" borderId="19" xfId="2" applyNumberFormat="1" applyFont="1" applyBorder="1" applyAlignment="1">
      <alignment horizontal="center" vertical="center"/>
    </xf>
    <xf numFmtId="5" fontId="0" fillId="0" borderId="19" xfId="2" applyNumberFormat="1" applyFont="1" applyBorder="1" applyAlignment="1">
      <alignment vertical="center"/>
    </xf>
    <xf numFmtId="165" fontId="2" fillId="0" borderId="20" xfId="2" applyNumberFormat="1" applyFont="1" applyBorder="1" applyAlignment="1">
      <alignment vertical="center"/>
    </xf>
    <xf numFmtId="3" fontId="0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horizontal="right" vertical="center"/>
    </xf>
    <xf numFmtId="164" fontId="0" fillId="2" borderId="18" xfId="1" applyNumberFormat="1" applyFont="1" applyFill="1" applyBorder="1" applyAlignment="1">
      <alignment horizontal="right" vertical="center"/>
    </xf>
    <xf numFmtId="165" fontId="0" fillId="2" borderId="19" xfId="2" applyNumberFormat="1" applyFont="1" applyFill="1" applyBorder="1" applyAlignment="1">
      <alignment horizontal="right" vertical="center"/>
    </xf>
    <xf numFmtId="165" fontId="0" fillId="2" borderId="0" xfId="2" applyNumberFormat="1" applyFont="1" applyFill="1" applyBorder="1" applyAlignment="1">
      <alignment horizontal="right" vertical="center"/>
    </xf>
    <xf numFmtId="165" fontId="2" fillId="2" borderId="20" xfId="2" applyNumberFormat="1" applyFont="1" applyFill="1" applyBorder="1" applyAlignment="1">
      <alignment horizontal="right" vertical="center"/>
    </xf>
    <xf numFmtId="0" fontId="0" fillId="0" borderId="0" xfId="0" applyFill="1"/>
    <xf numFmtId="165" fontId="0" fillId="0" borderId="19" xfId="2" applyNumberFormat="1" applyFont="1" applyFill="1" applyBorder="1" applyAlignment="1">
      <alignment horizontal="right" vertical="center"/>
    </xf>
    <xf numFmtId="165" fontId="0" fillId="0" borderId="0" xfId="2" applyNumberFormat="1" applyFont="1" applyFill="1" applyBorder="1" applyAlignment="1">
      <alignment horizontal="right" vertical="center"/>
    </xf>
    <xf numFmtId="166" fontId="0" fillId="0" borderId="0" xfId="2" applyNumberFormat="1" applyFont="1" applyFill="1" applyBorder="1" applyAlignment="1">
      <alignment horizontal="center" vertical="center"/>
    </xf>
    <xf numFmtId="165" fontId="2" fillId="0" borderId="20" xfId="2" applyNumberFormat="1" applyFont="1" applyFill="1" applyBorder="1" applyAlignment="1">
      <alignment horizontal="right" vertical="center"/>
    </xf>
    <xf numFmtId="165" fontId="0" fillId="0" borderId="19" xfId="2" applyNumberFormat="1" applyFont="1" applyFill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2" fillId="0" borderId="20" xfId="2" applyNumberFormat="1" applyFont="1" applyFill="1" applyBorder="1" applyAlignment="1">
      <alignment vertical="center"/>
    </xf>
    <xf numFmtId="166" fontId="0" fillId="0" borderId="19" xfId="2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3" fontId="0" fillId="2" borderId="22" xfId="1" applyNumberFormat="1" applyFont="1" applyFill="1" applyBorder="1" applyAlignment="1">
      <alignment vertical="center"/>
    </xf>
    <xf numFmtId="164" fontId="0" fillId="2" borderId="23" xfId="1" applyNumberFormat="1" applyFont="1" applyFill="1" applyBorder="1" applyAlignment="1">
      <alignment vertical="center"/>
    </xf>
    <xf numFmtId="165" fontId="0" fillId="2" borderId="24" xfId="2" applyNumberFormat="1" applyFont="1" applyFill="1" applyBorder="1" applyAlignment="1">
      <alignment vertical="center"/>
    </xf>
    <xf numFmtId="166" fontId="0" fillId="2" borderId="24" xfId="2" applyNumberFormat="1" applyFont="1" applyFill="1" applyBorder="1" applyAlignment="1">
      <alignment horizontal="center" vertical="center"/>
    </xf>
    <xf numFmtId="165" fontId="0" fillId="2" borderId="22" xfId="2" applyNumberFormat="1" applyFont="1" applyFill="1" applyBorder="1" applyAlignment="1">
      <alignment vertical="center"/>
    </xf>
    <xf numFmtId="165" fontId="2" fillId="2" borderId="25" xfId="2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3%20-%20Commercial.Industrial%20Bill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Sheet"/>
      <sheetName val="Data Sheet"/>
      <sheetName val="Sample customers"/>
    </sheetNames>
    <sheetDataSet>
      <sheetData sheetId="0">
        <row r="6">
          <cell r="B6">
            <v>0</v>
          </cell>
          <cell r="C6">
            <v>1200</v>
          </cell>
        </row>
        <row r="7">
          <cell r="B7">
            <v>450</v>
          </cell>
          <cell r="C7">
            <v>162000</v>
          </cell>
        </row>
        <row r="8">
          <cell r="B8">
            <v>1000</v>
          </cell>
          <cell r="C8">
            <v>468000</v>
          </cell>
        </row>
        <row r="10">
          <cell r="B10">
            <v>0</v>
          </cell>
          <cell r="C10">
            <v>1200</v>
          </cell>
        </row>
        <row r="11">
          <cell r="B11">
            <v>450</v>
          </cell>
          <cell r="C11">
            <v>162000</v>
          </cell>
        </row>
        <row r="12">
          <cell r="B12">
            <v>1000</v>
          </cell>
          <cell r="C12">
            <v>468000</v>
          </cell>
        </row>
        <row r="14">
          <cell r="B14">
            <v>0</v>
          </cell>
          <cell r="C14">
            <v>1200</v>
          </cell>
        </row>
        <row r="15">
          <cell r="B15">
            <v>450</v>
          </cell>
          <cell r="C15">
            <v>162000</v>
          </cell>
        </row>
        <row r="16">
          <cell r="B16">
            <v>1000</v>
          </cell>
          <cell r="C16">
            <v>468000</v>
          </cell>
        </row>
        <row r="18">
          <cell r="B18">
            <v>0</v>
          </cell>
          <cell r="C18">
            <v>1200</v>
          </cell>
        </row>
        <row r="19">
          <cell r="B19">
            <v>450</v>
          </cell>
          <cell r="C19">
            <v>162000</v>
          </cell>
        </row>
        <row r="20">
          <cell r="B20">
            <v>1000</v>
          </cell>
          <cell r="C20">
            <v>468000</v>
          </cell>
        </row>
        <row r="22">
          <cell r="B22">
            <v>0</v>
          </cell>
          <cell r="C22">
            <v>1200</v>
          </cell>
        </row>
        <row r="23">
          <cell r="B23">
            <v>450</v>
          </cell>
          <cell r="C23">
            <v>162000</v>
          </cell>
        </row>
        <row r="24">
          <cell r="B24">
            <v>1000</v>
          </cell>
          <cell r="C24">
            <v>468000</v>
          </cell>
        </row>
      </sheetData>
      <sheetData sheetId="1">
        <row r="3">
          <cell r="B3">
            <v>12.68</v>
          </cell>
          <cell r="C3">
            <v>29.98</v>
          </cell>
          <cell r="D3">
            <v>88</v>
          </cell>
          <cell r="G3">
            <v>12.68</v>
          </cell>
          <cell r="H3">
            <v>29.98</v>
          </cell>
          <cell r="I3">
            <v>88</v>
          </cell>
        </row>
        <row r="4">
          <cell r="B4">
            <v>7.18</v>
          </cell>
          <cell r="C4">
            <v>2.5129999999999999</v>
          </cell>
          <cell r="D4">
            <v>1.9430000000000001</v>
          </cell>
          <cell r="G4">
            <v>7.18</v>
          </cell>
          <cell r="H4">
            <v>2.5129999999999999</v>
          </cell>
          <cell r="I4">
            <v>1.9430000000000001</v>
          </cell>
        </row>
        <row r="5">
          <cell r="B5">
            <v>0</v>
          </cell>
          <cell r="C5">
            <v>11.29</v>
          </cell>
          <cell r="D5">
            <v>13.49</v>
          </cell>
          <cell r="G5">
            <v>0</v>
          </cell>
          <cell r="H5">
            <v>11.29</v>
          </cell>
          <cell r="I5">
            <v>13.49</v>
          </cell>
        </row>
        <row r="6">
          <cell r="B6">
            <v>3.1509999999999998</v>
          </cell>
          <cell r="C6">
            <v>3.1509999999999998</v>
          </cell>
          <cell r="D6">
            <v>3.1469999999999998</v>
          </cell>
          <cell r="G6">
            <v>3.1509999999999998</v>
          </cell>
          <cell r="H6">
            <v>3.1509999999999998</v>
          </cell>
          <cell r="I6">
            <v>3.1469999999999998</v>
          </cell>
        </row>
        <row r="7">
          <cell r="B7">
            <v>0.125</v>
          </cell>
          <cell r="C7">
            <v>0.43</v>
          </cell>
          <cell r="D7">
            <v>0.47</v>
          </cell>
          <cell r="G7">
            <v>0.125</v>
          </cell>
          <cell r="H7">
            <v>0.43</v>
          </cell>
          <cell r="I7">
            <v>0.47</v>
          </cell>
        </row>
        <row r="8">
          <cell r="B8">
            <v>0.22</v>
          </cell>
          <cell r="C8">
            <v>0.72</v>
          </cell>
          <cell r="D8">
            <v>0.8</v>
          </cell>
          <cell r="G8">
            <v>0.22</v>
          </cell>
          <cell r="H8">
            <v>0.72</v>
          </cell>
          <cell r="I8">
            <v>0.8</v>
          </cell>
        </row>
        <row r="9">
          <cell r="B9">
            <v>0.32300000000000001</v>
          </cell>
          <cell r="C9">
            <v>0.27900000000000003</v>
          </cell>
          <cell r="D9">
            <v>0.28100000000000003</v>
          </cell>
          <cell r="G9">
            <v>0.32300000000000001</v>
          </cell>
          <cell r="H9">
            <v>0.27900000000000003</v>
          </cell>
          <cell r="I9">
            <v>0.28100000000000003</v>
          </cell>
        </row>
        <row r="10">
          <cell r="B10">
            <v>0.34599999999999997</v>
          </cell>
          <cell r="C10">
            <v>0.7</v>
          </cell>
          <cell r="D10">
            <v>0.73</v>
          </cell>
          <cell r="G10">
            <v>0.34599999999999997</v>
          </cell>
          <cell r="H10">
            <v>0.7</v>
          </cell>
          <cell r="I10">
            <v>0.73</v>
          </cell>
        </row>
        <row r="11">
          <cell r="B11">
            <v>1.4139999999999999</v>
          </cell>
          <cell r="C11">
            <v>0.67500000000000004</v>
          </cell>
          <cell r="D11">
            <v>0.66100000000000003</v>
          </cell>
          <cell r="G11">
            <v>1.4139999999999999</v>
          </cell>
          <cell r="H11">
            <v>0.67500000000000004</v>
          </cell>
          <cell r="I11">
            <v>0.66100000000000003</v>
          </cell>
        </row>
        <row r="12">
          <cell r="B12">
            <v>-0.126</v>
          </cell>
          <cell r="C12">
            <v>-0.49</v>
          </cell>
          <cell r="D12">
            <v>-0.48</v>
          </cell>
          <cell r="G12">
            <v>1.94</v>
          </cell>
          <cell r="H12">
            <v>1.2929999999999999</v>
          </cell>
          <cell r="I12">
            <v>4.54</v>
          </cell>
        </row>
        <row r="17">
          <cell r="B17">
            <v>15.55</v>
          </cell>
          <cell r="C17">
            <v>16.03</v>
          </cell>
          <cell r="D17">
            <v>16.03</v>
          </cell>
          <cell r="G17">
            <v>22.5</v>
          </cell>
          <cell r="H17">
            <v>32.4</v>
          </cell>
          <cell r="I17">
            <v>32.4</v>
          </cell>
        </row>
        <row r="18">
          <cell r="B18">
            <v>7.1180000000000003</v>
          </cell>
          <cell r="C18">
            <v>2.9710000000000001</v>
          </cell>
          <cell r="D18">
            <v>2.9710000000000001</v>
          </cell>
          <cell r="G18">
            <v>7.6420000000000003</v>
          </cell>
          <cell r="H18">
            <v>0.73599999999999999</v>
          </cell>
          <cell r="I18">
            <v>0.73599999999999999</v>
          </cell>
        </row>
        <row r="19">
          <cell r="B19">
            <v>0</v>
          </cell>
          <cell r="C19">
            <v>6.8</v>
          </cell>
          <cell r="D19">
            <v>6.8</v>
          </cell>
          <cell r="G19">
            <v>0</v>
          </cell>
          <cell r="H19">
            <v>14.13</v>
          </cell>
          <cell r="I19">
            <v>14.13</v>
          </cell>
        </row>
        <row r="20">
          <cell r="B20">
            <v>5.63</v>
          </cell>
          <cell r="C20">
            <v>5.63</v>
          </cell>
          <cell r="D20">
            <v>5.63</v>
          </cell>
          <cell r="G20">
            <v>5.2389999999999999</v>
          </cell>
          <cell r="H20">
            <v>5.2389999999999999</v>
          </cell>
          <cell r="I20">
            <v>5.2389999999999999</v>
          </cell>
        </row>
        <row r="21">
          <cell r="B21">
            <v>0.28799999999999998</v>
          </cell>
          <cell r="C21">
            <v>0.85</v>
          </cell>
          <cell r="D21">
            <v>0.85</v>
          </cell>
          <cell r="G21">
            <v>0.27500000000000002</v>
          </cell>
          <cell r="H21">
            <v>0.88</v>
          </cell>
          <cell r="I21">
            <v>0.88</v>
          </cell>
        </row>
        <row r="22">
          <cell r="B22">
            <v>1.1379999999999999</v>
          </cell>
          <cell r="C22">
            <v>3.26</v>
          </cell>
          <cell r="D22">
            <v>3.26</v>
          </cell>
          <cell r="G22">
            <v>-1.7000000000000001E-2</v>
          </cell>
          <cell r="H22">
            <v>-0.06</v>
          </cell>
          <cell r="I22">
            <v>-0.06</v>
          </cell>
        </row>
        <row r="23">
          <cell r="B23">
            <v>2.1000000000000001E-2</v>
          </cell>
          <cell r="C23">
            <v>0.02</v>
          </cell>
          <cell r="D23">
            <v>0.02</v>
          </cell>
          <cell r="G23">
            <v>0.09</v>
          </cell>
          <cell r="H23">
            <v>8.4000000000000005E-2</v>
          </cell>
          <cell r="I23">
            <v>8.4000000000000005E-2</v>
          </cell>
        </row>
        <row r="24">
          <cell r="B24">
            <v>0.40100000000000002</v>
          </cell>
          <cell r="C24">
            <v>1.05</v>
          </cell>
          <cell r="D24">
            <v>1.05</v>
          </cell>
          <cell r="G24">
            <v>0.4</v>
          </cell>
          <cell r="H24">
            <v>0.62</v>
          </cell>
          <cell r="I24">
            <v>0.62</v>
          </cell>
        </row>
        <row r="25">
          <cell r="B25">
            <v>1.3120000000000001</v>
          </cell>
          <cell r="C25">
            <v>0.94099999999999995</v>
          </cell>
          <cell r="D25">
            <v>0.94099999999999995</v>
          </cell>
          <cell r="G25">
            <v>1.0609999999999999</v>
          </cell>
          <cell r="H25">
            <v>0.23799999999999999</v>
          </cell>
          <cell r="I25">
            <v>0.23799999999999999</v>
          </cell>
        </row>
        <row r="26">
          <cell r="B26">
            <v>0.21</v>
          </cell>
          <cell r="C26">
            <v>0.182</v>
          </cell>
          <cell r="D26">
            <v>0.182</v>
          </cell>
          <cell r="G26">
            <v>0.42699999999999999</v>
          </cell>
          <cell r="H26">
            <v>1.1200000000000001</v>
          </cell>
          <cell r="I26">
            <v>1.1200000000000001</v>
          </cell>
        </row>
        <row r="30">
          <cell r="B30">
            <v>27.85</v>
          </cell>
          <cell r="C30">
            <v>82.35</v>
          </cell>
          <cell r="D30">
            <v>157.41999999999999</v>
          </cell>
        </row>
        <row r="31">
          <cell r="B31">
            <v>2.903</v>
          </cell>
          <cell r="C31">
            <v>0.54700000000000004</v>
          </cell>
          <cell r="D31">
            <v>0.254</v>
          </cell>
        </row>
        <row r="32">
          <cell r="B32">
            <v>0</v>
          </cell>
          <cell r="C32">
            <v>4.49</v>
          </cell>
          <cell r="D32">
            <v>6.42</v>
          </cell>
        </row>
        <row r="33">
          <cell r="B33">
            <v>11.797000000000001</v>
          </cell>
          <cell r="C33">
            <v>11.201000000000001</v>
          </cell>
          <cell r="D33">
            <v>10.936999999999999</v>
          </cell>
        </row>
        <row r="34">
          <cell r="B34">
            <v>0.113</v>
          </cell>
          <cell r="C34">
            <v>0.113</v>
          </cell>
          <cell r="D34">
            <v>0.113</v>
          </cell>
        </row>
        <row r="38">
          <cell r="B38">
            <v>1.4335</v>
          </cell>
          <cell r="C38">
            <v>1.4335</v>
          </cell>
          <cell r="D38">
            <v>1.4335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SheetLayoutView="85" workbookViewId="0">
      <selection activeCell="A3" sqref="A3:A4"/>
    </sheetView>
  </sheetViews>
  <sheetFormatPr defaultRowHeight="15" x14ac:dyDescent="0.25"/>
  <cols>
    <col min="1" max="1" width="14.42578125" customWidth="1"/>
    <col min="2" max="2" width="7.28515625" customWidth="1"/>
    <col min="3" max="3" width="10" customWidth="1"/>
    <col min="4" max="5" width="10.7109375" customWidth="1"/>
    <col min="6" max="6" width="13.140625" customWidth="1"/>
    <col min="7" max="7" width="14.28515625" customWidth="1"/>
    <col min="8" max="8" width="9.85546875" customWidth="1"/>
    <col min="9" max="9" width="12.28515625" customWidth="1"/>
    <col min="10" max="10" width="10" customWidth="1"/>
    <col min="11" max="11" width="13.7109375" customWidth="1"/>
    <col min="12" max="13" width="12" customWidth="1"/>
    <col min="14" max="14" width="14.28515625" customWidth="1"/>
    <col min="15" max="15" width="11.5703125" customWidth="1"/>
  </cols>
  <sheetData>
    <row r="1" spans="1:16" ht="28.9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6" ht="32.450000000000003" customHeight="1" x14ac:dyDescent="0.25">
      <c r="A2" s="50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6" ht="22.5" customHeight="1" x14ac:dyDescent="0.25">
      <c r="A3" s="53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7" t="s">
        <v>7</v>
      </c>
      <c r="H3" s="55" t="s">
        <v>8</v>
      </c>
      <c r="I3" s="55" t="s">
        <v>31</v>
      </c>
      <c r="J3" s="55" t="s">
        <v>9</v>
      </c>
      <c r="K3" s="55" t="s">
        <v>10</v>
      </c>
      <c r="L3" s="57" t="s">
        <v>11</v>
      </c>
      <c r="M3" s="55" t="s">
        <v>12</v>
      </c>
      <c r="N3" s="55" t="s">
        <v>13</v>
      </c>
      <c r="O3" s="59" t="s">
        <v>14</v>
      </c>
    </row>
    <row r="4" spans="1:16" ht="51" customHeight="1" x14ac:dyDescent="0.25">
      <c r="A4" s="54"/>
      <c r="B4" s="56"/>
      <c r="C4" s="56"/>
      <c r="D4" s="56"/>
      <c r="E4" s="56"/>
      <c r="F4" s="56"/>
      <c r="G4" s="58"/>
      <c r="H4" s="56"/>
      <c r="I4" s="56"/>
      <c r="J4" s="56"/>
      <c r="K4" s="56"/>
      <c r="L4" s="58"/>
      <c r="M4" s="56"/>
      <c r="N4" s="56"/>
      <c r="O4" s="60"/>
    </row>
    <row r="5" spans="1:16" ht="24.95" customHeight="1" x14ac:dyDescent="0.25">
      <c r="A5" s="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6" ht="24.95" customHeight="1" x14ac:dyDescent="0.25">
      <c r="A6" s="4" t="s">
        <v>16</v>
      </c>
      <c r="B6" s="5">
        <v>0</v>
      </c>
      <c r="C6" s="6">
        <v>1200</v>
      </c>
      <c r="D6" s="7">
        <f>ROUND('[1]Data Sheet'!$B$3+(('[1]Data Sheet'!$B$4/100)*'[1]Print Sheet'!C6)+(('[1]Data Sheet'!$B$5)*'[1]Print Sheet'!B6), 2)</f>
        <v>98.84</v>
      </c>
      <c r="E6" s="7">
        <f>ROUND(('[1]Data Sheet'!$B$6/100)*'[1]Print Sheet'!C6, 2)</f>
        <v>37.81</v>
      </c>
      <c r="F6" s="7">
        <f>ROUND(('[1]Data Sheet'!$B$7/100)*'[1]Print Sheet'!C6, 2)</f>
        <v>1.5</v>
      </c>
      <c r="G6" s="8">
        <f>ROUND(('[1]Data Sheet'!$B$9/100)*'[1]Print Sheet'!C6, 2)</f>
        <v>3.88</v>
      </c>
      <c r="H6" s="7">
        <f>ROUND(('[1]Data Sheet'!$B$8/100)*'[1]Print Sheet'!C6, 2)</f>
        <v>2.64</v>
      </c>
      <c r="I6" s="9">
        <f>IF('[1]Data Sheet'!B11&gt;0,ROUND(('[1]Data Sheet'!$B$11/100)*'[1]Print Sheet'!C6,2),"N/A")</f>
        <v>16.97</v>
      </c>
      <c r="J6" s="7">
        <f>ROUND(('[1]Data Sheet'!$B$10/100)*'[1]Print Sheet'!C6, 2)</f>
        <v>4.1500000000000004</v>
      </c>
      <c r="K6" s="10" t="s">
        <v>17</v>
      </c>
      <c r="L6" s="11">
        <f>ROUND(('[1]Data Sheet'!$B$12/100)*'[1]Print Sheet'!C6, 2)</f>
        <v>-1.51</v>
      </c>
      <c r="M6" s="10" t="s">
        <v>17</v>
      </c>
      <c r="N6" s="8">
        <f>ROUND(SUM(D6:M6)*0.02566,2)+ROUND((SUM(D6:M6)+ROUND(SUM(D6:M6)*0.02566,2))*0.0007205,2)</f>
        <v>4.34</v>
      </c>
      <c r="O6" s="12">
        <f>ROUND(SUM(D6:N6), 2)</f>
        <v>168.62</v>
      </c>
    </row>
    <row r="7" spans="1:16" ht="24.95" customHeight="1" x14ac:dyDescent="0.25">
      <c r="A7" s="13" t="s">
        <v>18</v>
      </c>
      <c r="B7" s="14">
        <v>450</v>
      </c>
      <c r="C7" s="15">
        <v>162000</v>
      </c>
      <c r="D7" s="16">
        <f>ROUND('[1]Data Sheet'!$C$3+(('[1]Data Sheet'!$C$4/100)*'[1]Print Sheet'!$C$7)+(('[1]Data Sheet'!$C$5)*'[1]Print Sheet'!$B$7), 2)</f>
        <v>9181.5400000000009</v>
      </c>
      <c r="E7" s="16">
        <f>ROUND(('[1]Data Sheet'!$C$6/100)*'[1]Print Sheet'!$C$7, 2)</f>
        <v>5104.62</v>
      </c>
      <c r="F7" s="16">
        <f>ROUND(('[1]Data Sheet'!$C$7)*'[1]Print Sheet'!$B$7, 2)</f>
        <v>193.5</v>
      </c>
      <c r="G7" s="17">
        <f>ROUND(('[1]Data Sheet'!$C$9)*'[1]Print Sheet'!$B$7, 2)</f>
        <v>125.55</v>
      </c>
      <c r="H7" s="16">
        <f>ROUND(('[1]Data Sheet'!$C$8)*'[1]Print Sheet'!$B$7, 2)</f>
        <v>324</v>
      </c>
      <c r="I7" s="18">
        <f>IF('[1]Data Sheet'!C11&gt;0, ROUND(('[1]Data Sheet'!$C$11/100)*'[1]Print Sheet'!$C$7, 2), "N/A")</f>
        <v>1093.5</v>
      </c>
      <c r="J7" s="16">
        <f>ROUND(('[1]Data Sheet'!$C$10/100)*'[1]Print Sheet'!$C$7, 2)</f>
        <v>1134</v>
      </c>
      <c r="K7" s="19" t="s">
        <v>17</v>
      </c>
      <c r="L7" s="20">
        <f>ROUND(('[1]Data Sheet'!$C$12)*'[1]Print Sheet'!$B$7, 2)</f>
        <v>-220.5</v>
      </c>
      <c r="M7" s="19" t="s">
        <v>17</v>
      </c>
      <c r="N7" s="17">
        <f t="shared" ref="N7:N8" si="0">ROUND(SUM(D7:M7)*0.02566,2)+ROUND((SUM(D7:M7)+ROUND(SUM(D7:M7)*0.02566,2))*0.0007205,2)</f>
        <v>447.09999999999997</v>
      </c>
      <c r="O7" s="21">
        <f t="shared" ref="O7:O8" si="1">ROUND(SUM(D7:N7), 2)</f>
        <v>17383.310000000001</v>
      </c>
    </row>
    <row r="8" spans="1:16" ht="24.95" customHeight="1" x14ac:dyDescent="0.25">
      <c r="A8" s="4" t="s">
        <v>19</v>
      </c>
      <c r="B8" s="22">
        <v>1000</v>
      </c>
      <c r="C8" s="6">
        <v>468000</v>
      </c>
      <c r="D8" s="7">
        <f>ROUND('[1]Data Sheet'!$D$3+(('[1]Data Sheet'!$D$4/100)*'[1]Print Sheet'!$C$8)+(('[1]Data Sheet'!$D$5)*'[1]Print Sheet'!$B$8), 2)</f>
        <v>22671.24</v>
      </c>
      <c r="E8" s="7">
        <f>ROUND(('[1]Data Sheet'!$D$6/100)*'[1]Print Sheet'!$C$8, 2)</f>
        <v>14727.96</v>
      </c>
      <c r="F8" s="7">
        <f>ROUND(('[1]Data Sheet'!$D$7)*'[1]Print Sheet'!$B$8, 2)</f>
        <v>470</v>
      </c>
      <c r="G8" s="8">
        <f>ROUND(('[1]Data Sheet'!$D$9)*'[1]Print Sheet'!$B$8, 2)</f>
        <v>281</v>
      </c>
      <c r="H8" s="7">
        <f>ROUND(('[1]Data Sheet'!$D$8)*'[1]Print Sheet'!$B$8, 2)</f>
        <v>800</v>
      </c>
      <c r="I8" s="9">
        <f>IF('[1]Data Sheet'!D11&gt;0, ROUND(('[1]Data Sheet'!$D$11/100)*'[1]Print Sheet'!$C$8, 2), "N/A")</f>
        <v>3093.48</v>
      </c>
      <c r="J8" s="7">
        <f>ROUND(('[1]Data Sheet'!$D$10/100)*'[1]Print Sheet'!$C$8, 2)</f>
        <v>3416.4</v>
      </c>
      <c r="K8" s="10" t="s">
        <v>17</v>
      </c>
      <c r="L8" s="11">
        <f>ROUND(('[1]Data Sheet'!$D$12)*'[1]Print Sheet'!$B$8, 2)</f>
        <v>-480</v>
      </c>
      <c r="M8" s="10" t="s">
        <v>17</v>
      </c>
      <c r="N8" s="8">
        <f t="shared" si="0"/>
        <v>1187.43</v>
      </c>
      <c r="O8" s="12">
        <f t="shared" si="1"/>
        <v>46167.51</v>
      </c>
    </row>
    <row r="9" spans="1:16" ht="24.95" customHeight="1" x14ac:dyDescent="0.25">
      <c r="A9" s="1" t="s">
        <v>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6" ht="24.95" customHeight="1" x14ac:dyDescent="0.25">
      <c r="A10" s="4" t="s">
        <v>16</v>
      </c>
      <c r="B10" s="5">
        <v>0</v>
      </c>
      <c r="C10" s="6">
        <v>1200</v>
      </c>
      <c r="D10" s="7">
        <f>ROUND('[1]Data Sheet'!G3+(('[1]Data Sheet'!G4/100)*'[1]Print Sheet'!C10)+(('[1]Data Sheet'!G5)*'[1]Print Sheet'!B10), 2)</f>
        <v>98.84</v>
      </c>
      <c r="E10" s="7">
        <f>ROUND(('[1]Data Sheet'!$G$6/100)*'[1]Print Sheet'!C10, 2)</f>
        <v>37.81</v>
      </c>
      <c r="F10" s="7">
        <f>ROUND(('[1]Data Sheet'!$G$7/100)*'[1]Print Sheet'!C10, 2)</f>
        <v>1.5</v>
      </c>
      <c r="G10" s="8">
        <f>ROUND(('[1]Data Sheet'!$G$9/100)*'[1]Print Sheet'!C10, 2)</f>
        <v>3.88</v>
      </c>
      <c r="H10" s="7">
        <f>ROUND(('[1]Data Sheet'!$G$8/100)*'[1]Print Sheet'!C10, 2)</f>
        <v>2.64</v>
      </c>
      <c r="I10" s="8">
        <f>IF('[1]Data Sheet'!G11&gt;0, ROUND(('[1]Data Sheet'!$G$11/100)*'[1]Print Sheet'!C10, 2), "N/A")</f>
        <v>16.97</v>
      </c>
      <c r="J10" s="7">
        <f>ROUND(('[1]Data Sheet'!$G$10/100)*'[1]Print Sheet'!C10, 2)</f>
        <v>4.1500000000000004</v>
      </c>
      <c r="K10" s="10" t="s">
        <v>17</v>
      </c>
      <c r="L10" s="7">
        <f>ROUND(('[1]Data Sheet'!$G$12/100)*'[1]Print Sheet'!C10, 2)</f>
        <v>23.28</v>
      </c>
      <c r="M10" s="10" t="s">
        <v>17</v>
      </c>
      <c r="N10" s="8">
        <f>ROUND(SUM(D10:M10)*0.02566,2)+ROUND((SUM(D10:M10)+ROUND(SUM(D10:M10)*0.02566,2))*0.0007205,2)</f>
        <v>4.9899999999999993</v>
      </c>
      <c r="O10" s="12">
        <f>ROUND(SUM(D10:N10), 2)</f>
        <v>194.06</v>
      </c>
    </row>
    <row r="11" spans="1:16" ht="24.95" customHeight="1" x14ac:dyDescent="0.25">
      <c r="A11" s="13" t="s">
        <v>18</v>
      </c>
      <c r="B11" s="14">
        <v>450</v>
      </c>
      <c r="C11" s="15">
        <v>162000</v>
      </c>
      <c r="D11" s="16">
        <f>ROUND('[1]Data Sheet'!$H$3+(('[1]Data Sheet'!$H$4/100)*'[1]Print Sheet'!$C$11)+(('[1]Data Sheet'!$H$5)*'[1]Print Sheet'!$B$11), 2)</f>
        <v>9181.5400000000009</v>
      </c>
      <c r="E11" s="16">
        <f>ROUND(('[1]Data Sheet'!$H$6/100)*'[1]Print Sheet'!$C$11, 2)</f>
        <v>5104.62</v>
      </c>
      <c r="F11" s="16">
        <f>ROUND(('[1]Data Sheet'!$H$7)*'[1]Print Sheet'!$B$11, 2)</f>
        <v>193.5</v>
      </c>
      <c r="G11" s="17">
        <f>ROUND(('[1]Data Sheet'!$H$9)*'[1]Print Sheet'!$B$11, 2)</f>
        <v>125.55</v>
      </c>
      <c r="H11" s="16">
        <f>ROUND(('[1]Data Sheet'!$H$8)*'[1]Print Sheet'!$B$11, 2)</f>
        <v>324</v>
      </c>
      <c r="I11" s="17">
        <f>IF('[1]Data Sheet'!H11&gt;0, ROUND(('[1]Data Sheet'!$H$11/100)*'[1]Print Sheet'!$C$11, 2), "N/A")</f>
        <v>1093.5</v>
      </c>
      <c r="J11" s="16">
        <f>ROUND(('[1]Data Sheet'!$H$10/100)*'[1]Print Sheet'!$C$11, 2)</f>
        <v>1134</v>
      </c>
      <c r="K11" s="19" t="s">
        <v>17</v>
      </c>
      <c r="L11" s="16">
        <f>ROUND(('[1]Data Sheet'!$H$12/100)*'[1]Print Sheet'!$C$11, 2)</f>
        <v>2094.66</v>
      </c>
      <c r="M11" s="19" t="s">
        <v>17</v>
      </c>
      <c r="N11" s="17">
        <f t="shared" ref="N11:N12" si="2">ROUND(SUM(D11:M11)*0.02566,2)+ROUND((SUM(D11:M11)+ROUND(SUM(D11:M11)*0.02566,2))*0.0007205,2)</f>
        <v>508.22</v>
      </c>
      <c r="O11" s="21">
        <f>ROUND(SUM(D11:N11), 2)</f>
        <v>19759.59</v>
      </c>
    </row>
    <row r="12" spans="1:16" ht="24.95" customHeight="1" x14ac:dyDescent="0.25">
      <c r="A12" s="4" t="s">
        <v>19</v>
      </c>
      <c r="B12" s="22">
        <v>1000</v>
      </c>
      <c r="C12" s="6">
        <v>468000</v>
      </c>
      <c r="D12" s="7">
        <f>ROUND('[1]Data Sheet'!$I$3+(('[1]Data Sheet'!$I$4/100)*'[1]Print Sheet'!$C$12)+(('[1]Data Sheet'!$I$5)*'[1]Print Sheet'!$B$12), 2)</f>
        <v>22671.24</v>
      </c>
      <c r="E12" s="7">
        <f>ROUND(('[1]Data Sheet'!$I$6/100)*'[1]Print Sheet'!$C$12, 2)</f>
        <v>14727.96</v>
      </c>
      <c r="F12" s="7">
        <f>ROUND(('[1]Data Sheet'!$I$7)*'[1]Print Sheet'!$B$12, 2)</f>
        <v>470</v>
      </c>
      <c r="G12" s="8">
        <f>ROUND(('[1]Data Sheet'!$I$9)*'[1]Print Sheet'!$B$12, 2)</f>
        <v>281</v>
      </c>
      <c r="H12" s="7">
        <f>ROUND(('[1]Data Sheet'!$I$8)*'[1]Print Sheet'!$B$12, 2)</f>
        <v>800</v>
      </c>
      <c r="I12" s="8">
        <f>IF('[1]Data Sheet'!I11&gt;0, ROUND(('[1]Data Sheet'!$I$11/100)*'[1]Print Sheet'!$C$12, 2), "N/A")</f>
        <v>3093.48</v>
      </c>
      <c r="J12" s="7">
        <f>ROUND(('[1]Data Sheet'!$I$10/100)*'[1]Print Sheet'!$C$12, 2)</f>
        <v>3416.4</v>
      </c>
      <c r="K12" s="10" t="s">
        <v>17</v>
      </c>
      <c r="L12" s="7">
        <f>ROUND(('[1]Data Sheet'!$I$12)*'[1]Print Sheet'!$B$12, 2)</f>
        <v>4540</v>
      </c>
      <c r="M12" s="10" t="s">
        <v>17</v>
      </c>
      <c r="N12" s="8">
        <f t="shared" si="2"/>
        <v>1319.95</v>
      </c>
      <c r="O12" s="12">
        <f>ROUND(SUM(D12:N12), 2)</f>
        <v>51320.03</v>
      </c>
    </row>
    <row r="13" spans="1:16" ht="24.95" customHeight="1" x14ac:dyDescent="0.25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6" ht="24.95" customHeight="1" x14ac:dyDescent="0.25">
      <c r="A14" s="4" t="s">
        <v>22</v>
      </c>
      <c r="B14" s="23">
        <v>0</v>
      </c>
      <c r="C14" s="24">
        <v>1200</v>
      </c>
      <c r="D14" s="25">
        <f>ROUND('[1]Data Sheet'!$B$17+(('[1]Data Sheet'!$B$18/100)*'[1]Print Sheet'!C14)+(('[1]Data Sheet'!$B$19)*'[1]Print Sheet'!B14), 2)</f>
        <v>100.97</v>
      </c>
      <c r="E14" s="25">
        <f>ROUND(('[1]Data Sheet'!$B$20/100)*'[1]Print Sheet'!C14, 2)</f>
        <v>67.56</v>
      </c>
      <c r="F14" s="25">
        <f>ROUND(('[1]Data Sheet'!$B$21/100)*'[1]Print Sheet'!C14, 2)</f>
        <v>3.46</v>
      </c>
      <c r="G14" s="26">
        <f>ROUND(('[1]Data Sheet'!$B$23/100)*'[1]Print Sheet'!C14, 2)</f>
        <v>0.25</v>
      </c>
      <c r="H14" s="25">
        <f>ROUND(('[1]Data Sheet'!$B$22/100)*'[1]Print Sheet'!C14, 2)</f>
        <v>13.66</v>
      </c>
      <c r="I14" s="9">
        <f>IF('[1]Data Sheet'!B25&gt;0, ROUND(('[1]Data Sheet'!$B$25/100)*'[1]Print Sheet'!C14, 2), "N/A")</f>
        <v>15.74</v>
      </c>
      <c r="J14" s="25">
        <f>ROUND(('[1]Data Sheet'!$B$24/100)*'[1]Print Sheet'!C14, 2)</f>
        <v>4.8099999999999996</v>
      </c>
      <c r="K14" s="26">
        <f>ROUND(('[1]Data Sheet'!$B$26/100)*'[1]Print Sheet'!C14, 2)</f>
        <v>2.52</v>
      </c>
      <c r="L14" s="10" t="s">
        <v>17</v>
      </c>
      <c r="M14" s="10" t="s">
        <v>17</v>
      </c>
      <c r="N14" s="26">
        <f>ROUND(SUM(D14:M14)*((0.025+0.00072)/(1-0.025-0.00072)),2)</f>
        <v>5.52</v>
      </c>
      <c r="O14" s="27">
        <f>ROUND(SUM(D14:N14), 2)</f>
        <v>214.49</v>
      </c>
      <c r="P14" s="28"/>
    </row>
    <row r="15" spans="1:16" ht="24.95" customHeight="1" x14ac:dyDescent="0.25">
      <c r="A15" s="13" t="s">
        <v>18</v>
      </c>
      <c r="B15" s="14">
        <v>450</v>
      </c>
      <c r="C15" s="15">
        <v>162000</v>
      </c>
      <c r="D15" s="29">
        <f>ROUND('[1]Data Sheet'!$C$17+(('[1]Data Sheet'!$C$18/100)*'[1]Print Sheet'!C15)+(('[1]Data Sheet'!$C$19)*'[1]Print Sheet'!B15), 2)</f>
        <v>7889.05</v>
      </c>
      <c r="E15" s="29">
        <f>ROUND(('[1]Data Sheet'!$C$20/100)*'[1]Print Sheet'!C15, 2)</f>
        <v>9120.6</v>
      </c>
      <c r="F15" s="29">
        <f>ROUND(('[1]Data Sheet'!$C$21)*'[1]Print Sheet'!B15, 2)</f>
        <v>382.5</v>
      </c>
      <c r="G15" s="30">
        <f>ROUND(('[1]Data Sheet'!$C$23/100)*'[1]Print Sheet'!C15, 2)</f>
        <v>32.4</v>
      </c>
      <c r="H15" s="29">
        <f>ROUND(('[1]Data Sheet'!$C$22)*'[1]Print Sheet'!B15, 2)</f>
        <v>1467</v>
      </c>
      <c r="I15" s="31">
        <f>IF('[1]Data Sheet'!C25&gt;0, ROUND(('[1]Data Sheet'!$C$25/100)*'[1]Print Sheet'!C15, 2), "N/A")</f>
        <v>1524.42</v>
      </c>
      <c r="J15" s="29">
        <f>ROUND(('[1]Data Sheet'!$C$24/100)*'[1]Print Sheet'!C15, 2)</f>
        <v>1701</v>
      </c>
      <c r="K15" s="30">
        <f>ROUND(('[1]Data Sheet'!$C$26/100)*'[1]Print Sheet'!C15, 2)</f>
        <v>294.83999999999997</v>
      </c>
      <c r="L15" s="19" t="s">
        <v>17</v>
      </c>
      <c r="M15" s="19" t="s">
        <v>17</v>
      </c>
      <c r="N15" s="30">
        <f>ROUND(SUM(D15:M15)*((0.025+0.00072)/(1-0.025-0.00072)),2)</f>
        <v>591.65</v>
      </c>
      <c r="O15" s="32">
        <f>ROUND(SUM(D15:N15), 2)</f>
        <v>23003.46</v>
      </c>
      <c r="P15" s="28"/>
    </row>
    <row r="16" spans="1:16" ht="24.95" customHeight="1" x14ac:dyDescent="0.25">
      <c r="A16" s="4" t="s">
        <v>18</v>
      </c>
      <c r="B16" s="22">
        <v>1000</v>
      </c>
      <c r="C16" s="6">
        <v>468000</v>
      </c>
      <c r="D16" s="25">
        <f>ROUND('[1]Data Sheet'!$D$17+(('[1]Data Sheet'!$D$18/100)*'[1]Print Sheet'!C16)+(('[1]Data Sheet'!$D$19)*'[1]Print Sheet'!B16), 2)</f>
        <v>20720.310000000001</v>
      </c>
      <c r="E16" s="25">
        <f>ROUND(('[1]Data Sheet'!$D$20/100)*'[1]Print Sheet'!C16, 2)</f>
        <v>26348.400000000001</v>
      </c>
      <c r="F16" s="25">
        <f>ROUND(('[1]Data Sheet'!$D$21)*'[1]Print Sheet'!B16, 2)</f>
        <v>850</v>
      </c>
      <c r="G16" s="26">
        <f>ROUND(('[1]Data Sheet'!$D$23/100)*'[1]Print Sheet'!C16, 2)</f>
        <v>93.6</v>
      </c>
      <c r="H16" s="25">
        <f>ROUND(('[1]Data Sheet'!$D$22)*'[1]Print Sheet'!B16, 2)</f>
        <v>3260</v>
      </c>
      <c r="I16" s="9">
        <f>IF('[1]Data Sheet'!D25&gt;0, ROUND(('[1]Data Sheet'!$D$25/100)*'[1]Print Sheet'!C16, 2), "N/A")</f>
        <v>4403.88</v>
      </c>
      <c r="J16" s="25">
        <f>ROUND(('[1]Data Sheet'!$D$24/100)*'[1]Print Sheet'!C16, 2)</f>
        <v>4914</v>
      </c>
      <c r="K16" s="26">
        <f>ROUND(('[1]Data Sheet'!$D$26/100)*'[1]Print Sheet'!C16, 2)</f>
        <v>851.76</v>
      </c>
      <c r="L16" s="10" t="s">
        <v>17</v>
      </c>
      <c r="M16" s="10" t="s">
        <v>17</v>
      </c>
      <c r="N16" s="26">
        <f>ROUND(SUM(D16:M16)*((0.025+0.00072)/(1-0.025-0.00072)),2)</f>
        <v>1622</v>
      </c>
      <c r="O16" s="27">
        <f>ROUND(SUM(D16:N16), 2)</f>
        <v>63063.95</v>
      </c>
      <c r="P16" s="28"/>
    </row>
    <row r="17" spans="1:16" ht="24.95" customHeight="1" x14ac:dyDescent="0.25">
      <c r="A17" s="1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28"/>
    </row>
    <row r="18" spans="1:16" ht="24.95" customHeight="1" x14ac:dyDescent="0.25">
      <c r="A18" s="4" t="s">
        <v>24</v>
      </c>
      <c r="B18" s="5">
        <v>0</v>
      </c>
      <c r="C18" s="6">
        <v>1200</v>
      </c>
      <c r="D18" s="7">
        <f>ROUND('[1]Data Sheet'!$G$17+(('[1]Data Sheet'!$G$18/100)*'[1]Print Sheet'!C18)+(('[1]Data Sheet'!$G$19)*'[1]Print Sheet'!B18), 2)</f>
        <v>114.2</v>
      </c>
      <c r="E18" s="7">
        <f>ROUND(('[1]Data Sheet'!$G$20/100)*'[1]Print Sheet'!C18, 2)</f>
        <v>62.87</v>
      </c>
      <c r="F18" s="7">
        <f>ROUND(('[1]Data Sheet'!$G$21/100)*'[1]Print Sheet'!C18, 2)</f>
        <v>3.3</v>
      </c>
      <c r="G18" s="8">
        <f>ROUND(('[1]Data Sheet'!$G$23/100)*'[1]Print Sheet'!C18, 2)</f>
        <v>1.08</v>
      </c>
      <c r="H18" s="7">
        <f>ROUND(('[1]Data Sheet'!$G$22/100)*'[1]Print Sheet'!C18, 2)</f>
        <v>-0.2</v>
      </c>
      <c r="I18" s="9">
        <f>IF('[1]Data Sheet'!G25&gt;0, ROUND(('[1]Data Sheet'!$G$25/100)*'[1]Print Sheet'!C18, 2), "N/A")</f>
        <v>12.73</v>
      </c>
      <c r="J18" s="7">
        <f>ROUND(('[1]Data Sheet'!$G$24/100)*'[1]Print Sheet'!C18, 2)</f>
        <v>4.8</v>
      </c>
      <c r="K18" s="10" t="s">
        <v>17</v>
      </c>
      <c r="L18" s="10" t="s">
        <v>17</v>
      </c>
      <c r="M18" s="7">
        <f>ROUND(('[1]Data Sheet'!$G$26/100)*'[1]Print Sheet'!C18, 2)</f>
        <v>5.12</v>
      </c>
      <c r="N18" s="8">
        <f>ROUND(SUM(D18:M18)*(0.025641), 2)</f>
        <v>5.23</v>
      </c>
      <c r="O18" s="12">
        <f>ROUND(SUM(D18:N18), 2)</f>
        <v>209.13</v>
      </c>
      <c r="P18" s="28"/>
    </row>
    <row r="19" spans="1:16" ht="24.95" customHeight="1" x14ac:dyDescent="0.25">
      <c r="A19" s="13" t="s">
        <v>25</v>
      </c>
      <c r="B19" s="14">
        <v>450</v>
      </c>
      <c r="C19" s="15">
        <v>162000</v>
      </c>
      <c r="D19" s="33">
        <f>ROUND('[1]Data Sheet'!$H$17+(('[1]Data Sheet'!$H$18/100)*'[1]Print Sheet'!C19)+(('[1]Data Sheet'!$H$19)*'[1]Print Sheet'!B19), 2)</f>
        <v>7583.22</v>
      </c>
      <c r="E19" s="33">
        <f>ROUND(('[1]Data Sheet'!$H$20/100)*'[1]Print Sheet'!C19, 2)</f>
        <v>8487.18</v>
      </c>
      <c r="F19" s="33">
        <f>ROUND(('[1]Data Sheet'!$H$21)*'[1]Print Sheet'!B19, 2)</f>
        <v>396</v>
      </c>
      <c r="G19" s="34">
        <f>ROUND(('[1]Data Sheet'!$H$23/100)*'[1]Print Sheet'!C19, 2)</f>
        <v>136.08000000000001</v>
      </c>
      <c r="H19" s="33">
        <f>ROUND(('[1]Data Sheet'!$H$22)*'[1]Print Sheet'!B19, 2)</f>
        <v>-27</v>
      </c>
      <c r="I19" s="31">
        <f>IF('[1]Data Sheet'!H25&gt;0, ROUND(('[1]Data Sheet'!$H$25/100)*'[1]Print Sheet'!C19, 2), "N/A")</f>
        <v>385.56</v>
      </c>
      <c r="J19" s="33">
        <f>ROUND(('[1]Data Sheet'!$H$24)*'[1]Print Sheet'!B19, 2)</f>
        <v>279</v>
      </c>
      <c r="K19" s="19" t="s">
        <v>17</v>
      </c>
      <c r="L19" s="19" t="s">
        <v>17</v>
      </c>
      <c r="M19" s="33">
        <f>ROUND(('[1]Data Sheet'!$H$26)*'[1]Print Sheet'!B19, 2)</f>
        <v>504</v>
      </c>
      <c r="N19" s="34">
        <f t="shared" ref="N19:N20" si="3">ROUND(SUM(D19:M19)*(0.025641), 2)</f>
        <v>454.97</v>
      </c>
      <c r="O19" s="35">
        <f>ROUND(SUM(D19:N19), 2)</f>
        <v>18199.009999999998</v>
      </c>
      <c r="P19" s="28"/>
    </row>
    <row r="20" spans="1:16" ht="24.95" customHeight="1" x14ac:dyDescent="0.25">
      <c r="A20" s="4" t="s">
        <v>25</v>
      </c>
      <c r="B20" s="22">
        <v>1000</v>
      </c>
      <c r="C20" s="6">
        <v>468000</v>
      </c>
      <c r="D20" s="7">
        <f>ROUND('[1]Data Sheet'!$I$17+(('[1]Data Sheet'!$I$18/100)*'[1]Print Sheet'!C20)+(('[1]Data Sheet'!$I$19)*'[1]Print Sheet'!B20), 2)</f>
        <v>17606.88</v>
      </c>
      <c r="E20" s="7">
        <f>ROUND(('[1]Data Sheet'!$I$20/100)*'[1]Print Sheet'!C20, 2)</f>
        <v>24518.52</v>
      </c>
      <c r="F20" s="7">
        <f>ROUND(('[1]Data Sheet'!$I$21)*'[1]Print Sheet'!B20, 2)</f>
        <v>880</v>
      </c>
      <c r="G20" s="8">
        <f>ROUND(('[1]Data Sheet'!$I$23/100)*'[1]Print Sheet'!C20, 2)</f>
        <v>393.12</v>
      </c>
      <c r="H20" s="7">
        <f>ROUND(('[1]Data Sheet'!$I$22)*'[1]Print Sheet'!B20, 2)</f>
        <v>-60</v>
      </c>
      <c r="I20" s="9">
        <f>IF('[1]Data Sheet'!I25&gt;0, ROUND(('[1]Data Sheet'!$I$25/100)*'[1]Print Sheet'!C20, 2), "N/A")</f>
        <v>1113.8399999999999</v>
      </c>
      <c r="J20" s="7">
        <f>ROUND(('[1]Data Sheet'!$I$24)*'[1]Print Sheet'!B20, 2)</f>
        <v>620</v>
      </c>
      <c r="K20" s="10" t="s">
        <v>17</v>
      </c>
      <c r="L20" s="10" t="s">
        <v>17</v>
      </c>
      <c r="M20" s="7">
        <f>ROUND(('[1]Data Sheet'!$I$26)*'[1]Print Sheet'!B20, 2)</f>
        <v>1120</v>
      </c>
      <c r="N20" s="8">
        <f t="shared" si="3"/>
        <v>1184.42</v>
      </c>
      <c r="O20" s="12">
        <f>ROUND(SUM(D20:N20), 2)</f>
        <v>47376.78</v>
      </c>
      <c r="P20" s="28"/>
    </row>
    <row r="21" spans="1:16" ht="24.95" customHeight="1" x14ac:dyDescent="0.25">
      <c r="A21" s="1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28"/>
    </row>
    <row r="22" spans="1:16" ht="24.95" customHeight="1" x14ac:dyDescent="0.25">
      <c r="A22" s="4" t="s">
        <v>24</v>
      </c>
      <c r="B22" s="5">
        <v>0</v>
      </c>
      <c r="C22" s="6">
        <v>1200</v>
      </c>
      <c r="D22" s="7">
        <f>ROUND('[1]Data Sheet'!$B$30+(('[1]Data Sheet'!$B$31/100)*'[1]Print Sheet'!C22)+(('[1]Data Sheet'!$B$32)*'[1]Print Sheet'!B22), 2)</f>
        <v>62.69</v>
      </c>
      <c r="E22" s="7">
        <f>ROUND(('[1]Data Sheet'!$B$33/100)*'[1]Print Sheet'!C22, 2)</f>
        <v>141.56</v>
      </c>
      <c r="F22" s="7">
        <f>ROUND(('[1]Data Sheet'!$B$34/100)*'[1]Print Sheet'!C22, 2)</f>
        <v>1.36</v>
      </c>
      <c r="G22" s="10" t="s">
        <v>17</v>
      </c>
      <c r="H22" s="10" t="s">
        <v>17</v>
      </c>
      <c r="I22" s="8">
        <f>IF('[1]Data Sheet'!B38&gt;0, ROUND(('[1]Data Sheet'!$B$38/100)*'[1]Print Sheet'!C22, 2), "N/A")</f>
        <v>17.2</v>
      </c>
      <c r="J22" s="10" t="s">
        <v>17</v>
      </c>
      <c r="K22" s="10" t="s">
        <v>17</v>
      </c>
      <c r="L22" s="10" t="s">
        <v>17</v>
      </c>
      <c r="M22" s="10" t="s">
        <v>17</v>
      </c>
      <c r="N22" s="8">
        <f>ROUND(SUM(D22:M22)*(0.025641), 2)</f>
        <v>5.71</v>
      </c>
      <c r="O22" s="12">
        <f>ROUND(SUM(D22:N22), 2)</f>
        <v>228.52</v>
      </c>
      <c r="P22" s="28"/>
    </row>
    <row r="23" spans="1:16" ht="24.95" customHeight="1" x14ac:dyDescent="0.25">
      <c r="A23" s="13" t="s">
        <v>25</v>
      </c>
      <c r="B23" s="14">
        <v>450</v>
      </c>
      <c r="C23" s="15">
        <v>162000</v>
      </c>
      <c r="D23" s="33">
        <f>ROUND('[1]Data Sheet'!$C$30+(('[1]Data Sheet'!$C$31/100)*'[1]Print Sheet'!C23)+(('[1]Data Sheet'!$C$32)*'[1]Print Sheet'!B23), 2)</f>
        <v>2988.99</v>
      </c>
      <c r="E23" s="33">
        <f>ROUND(('[1]Data Sheet'!$C$33/100)*'[1]Print Sheet'!C23, 2)</f>
        <v>18145.62</v>
      </c>
      <c r="F23" s="33">
        <f>ROUND(('[1]Data Sheet'!$C$34/100)*'[1]Print Sheet'!C23, 2)</f>
        <v>183.06</v>
      </c>
      <c r="G23" s="36" t="s">
        <v>17</v>
      </c>
      <c r="H23" s="36" t="s">
        <v>17</v>
      </c>
      <c r="I23" s="34">
        <f>IF('[1]Data Sheet'!C38&gt;0, ROUND(('[1]Data Sheet'!$C$38/100)*'[1]Print Sheet'!C23, 2), "N/A")</f>
        <v>2322.27</v>
      </c>
      <c r="J23" s="36" t="s">
        <v>17</v>
      </c>
      <c r="K23" s="19" t="s">
        <v>17</v>
      </c>
      <c r="L23" s="19" t="s">
        <v>17</v>
      </c>
      <c r="M23" s="19" t="s">
        <v>17</v>
      </c>
      <c r="N23" s="34">
        <f t="shared" ref="N23:N24" si="4">ROUND(SUM(D23:M23)*(0.025641), 2)</f>
        <v>606.15</v>
      </c>
      <c r="O23" s="35">
        <f>ROUND(SUM(D23:N23), 2)</f>
        <v>24246.09</v>
      </c>
      <c r="P23" s="28"/>
    </row>
    <row r="24" spans="1:16" ht="24.95" customHeight="1" thickBot="1" x14ac:dyDescent="0.3">
      <c r="A24" s="37" t="s">
        <v>27</v>
      </c>
      <c r="B24" s="38">
        <v>1000</v>
      </c>
      <c r="C24" s="39">
        <v>468000</v>
      </c>
      <c r="D24" s="40">
        <f>ROUND('[1]Data Sheet'!$D$30+(('[1]Data Sheet'!$D$31/100)*'[1]Print Sheet'!C24)+(('[1]Data Sheet'!$D$32)*'[1]Print Sheet'!B24), 2)</f>
        <v>7766.14</v>
      </c>
      <c r="E24" s="40">
        <f>ROUND(('[1]Data Sheet'!$D$33/100)*'[1]Print Sheet'!C24, 2)</f>
        <v>51185.16</v>
      </c>
      <c r="F24" s="40">
        <f>ROUND(('[1]Data Sheet'!$D$34/100)*'[1]Print Sheet'!C24, 2)</f>
        <v>528.84</v>
      </c>
      <c r="G24" s="41" t="s">
        <v>17</v>
      </c>
      <c r="H24" s="41" t="s">
        <v>17</v>
      </c>
      <c r="I24" s="42">
        <f>IF('[1]Data Sheet'!D38&gt;0, ROUND(('[1]Data Sheet'!$D$38/100)*'[1]Print Sheet'!C24, 2), "N/A")</f>
        <v>6708.78</v>
      </c>
      <c r="J24" s="41" t="s">
        <v>17</v>
      </c>
      <c r="K24" s="41" t="s">
        <v>17</v>
      </c>
      <c r="L24" s="41" t="s">
        <v>17</v>
      </c>
      <c r="M24" s="41" t="s">
        <v>17</v>
      </c>
      <c r="N24" s="42">
        <f t="shared" si="4"/>
        <v>1697.15</v>
      </c>
      <c r="O24" s="43">
        <f>ROUND(SUM(D24:N24), 2)</f>
        <v>67886.070000000007</v>
      </c>
      <c r="P24" s="28"/>
    </row>
    <row r="25" spans="1:16" x14ac:dyDescent="0.25">
      <c r="A25" s="44" t="s">
        <v>28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8"/>
      <c r="P25" s="28"/>
    </row>
    <row r="26" spans="1:16" ht="15" customHeight="1" x14ac:dyDescent="0.25">
      <c r="A26" s="46" t="s">
        <v>29</v>
      </c>
    </row>
    <row r="27" spans="1:16" x14ac:dyDescent="0.25">
      <c r="O27" t="s">
        <v>30</v>
      </c>
    </row>
  </sheetData>
  <mergeCells count="17"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 Sheet</vt:lpstr>
    </vt:vector>
  </TitlesOfParts>
  <Company>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Hampson</dc:creator>
  <cp:lastModifiedBy>Corey Hampson</cp:lastModifiedBy>
  <dcterms:created xsi:type="dcterms:W3CDTF">2022-03-01T19:15:44Z</dcterms:created>
  <dcterms:modified xsi:type="dcterms:W3CDTF">2023-08-28T20:07:33Z</dcterms:modified>
</cp:coreProperties>
</file>